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https://slo4-my.sharepoint.com/personal/b_kuiphuis_slo_nl/Documents/"/>
    </mc:Choice>
  </mc:AlternateContent>
  <xr:revisionPtr revIDLastSave="0" documentId="8_{021152EF-A256-4CBC-A94C-D41768621662}" xr6:coauthVersionLast="47" xr6:coauthVersionMax="47" xr10:uidLastSave="{00000000-0000-0000-0000-000000000000}"/>
  <bookViews>
    <workbookView xWindow="-120" yWindow="-120" windowWidth="29040" windowHeight="17640" tabRatio="891"/>
  </bookViews>
  <sheets>
    <sheet name="Schoolgegevens" sheetId="10" r:id="rId1"/>
    <sheet name="Inleiding Checklist" sheetId="4" r:id="rId2"/>
    <sheet name="Toelichting" sheetId="12" r:id="rId3"/>
    <sheet name="Algemeen" sheetId="1" r:id="rId4"/>
    <sheet name="Signalering" sheetId="6" r:id="rId5"/>
    <sheet name="Onderwijs en begeleiding" sheetId="7" r:id="rId6"/>
    <sheet name="Evaluatie" sheetId="8" r:id="rId7"/>
    <sheet name="Beleid" sheetId="9" r:id="rId8"/>
    <sheet name="Antwoorden" sheetId="2" state="hidden" r:id="rId9"/>
    <sheet name="Rapportage" sheetId="13" r:id="rId10"/>
    <sheet name="Resultaat" sheetId="16" r:id="rId11"/>
    <sheet name="Resultaat (2)" sheetId="20" state="hidden" r:id="rId12"/>
    <sheet name="Realisatie per onderdeel" sheetId="19" state="hidden" r:id="rId13"/>
    <sheet name="Gewenste situatie" sheetId="15" r:id="rId14"/>
    <sheet name="Realisatie per (sub)onderdeel" sheetId="17" r:id="rId15"/>
  </sheets>
  <definedNames>
    <definedName name="_xlnm._FilterDatabase" localSheetId="8" hidden="1">Antwoorden!$A$1:$I$286</definedName>
    <definedName name="aantal_lln">Schoolgegevens!$D$19</definedName>
    <definedName name="_xlnm.Print_Area" localSheetId="3">Algemeen!$A$1:$K$22</definedName>
    <definedName name="_xlnm.Print_Area" localSheetId="7">Beleid!$A$1:$K$39</definedName>
    <definedName name="_xlnm.Print_Area" localSheetId="6">Evaluatie!$A$1:$K$26</definedName>
    <definedName name="_xlnm.Print_Area" localSheetId="1">'Inleiding Checklist'!$A$1:$A$26</definedName>
    <definedName name="_xlnm.Print_Area" localSheetId="5">'Onderwijs en begeleiding'!$A$1:$K$151</definedName>
    <definedName name="_xlnm.Print_Area" localSheetId="9">Rapportage!$D$2:$G$493</definedName>
    <definedName name="_xlnm.Print_Area" localSheetId="10">Resultaat!$A:$X</definedName>
    <definedName name="_xlnm.Print_Area" localSheetId="0">Schoolgegevens!$A$1:$F$31</definedName>
    <definedName name="_xlnm.Print_Area" localSheetId="4">Signalering!$A$1:$K$72</definedName>
    <definedName name="_xlnm.Print_Area" localSheetId="2">Toelichting!$A$1:$A$17</definedName>
    <definedName name="afsluiting">Beleid!$A$50</definedName>
    <definedName name="bijlage1">Rapportage!$D$116</definedName>
    <definedName name="bijlage2">Rapportage!$D$461</definedName>
    <definedName name="criterium_belang1">'Resultaat (2)'!$O$3</definedName>
    <definedName name="criterium_belang2">'Resultaat (2)'!$O$4</definedName>
    <definedName name="criterium_realisatie1">'Resultaat (2)'!$L$3</definedName>
    <definedName name="criterium_realisatie2">'Resultaat (2)'!$L$4</definedName>
    <definedName name="invuldatum">Schoolgegevens!$D$30</definedName>
    <definedName name="invulinstructie">'Inleiding Checklist'!$A$16</definedName>
    <definedName name="keuze_werkwijze_signalering">Signalering!$K$20</definedName>
    <definedName name="label_belang1">'Resultaat (2)'!$N$3</definedName>
    <definedName name="label_belang2">'Resultaat (2)'!$N$4</definedName>
    <definedName name="label_belang3">'Resultaat (2)'!$N$5</definedName>
    <definedName name="label_realisatie1">'Resultaat (2)'!$K$3</definedName>
    <definedName name="label_realisatie2">'Resultaat (2)'!$K$4</definedName>
    <definedName name="label_realisatie3">'Resultaat (2)'!$K$5</definedName>
    <definedName name="plaats">Schoolgegevens!$D$11</definedName>
    <definedName name="school">Schoolgegevens!$D$7</definedName>
    <definedName name="schooljaar">Schoolgegevens!$D$18</definedName>
    <definedName name="Score_beetje_belangrijk">Antwoorden!$C$305</definedName>
    <definedName name="Score_belangrijk">Antwoorden!$C$306</definedName>
    <definedName name="Score_enigszins">Antwoorden!$C$300</definedName>
    <definedName name="Score_grotendeels">Antwoorden!$C$301</definedName>
    <definedName name="Score_niet">Antwoorden!$C$299</definedName>
    <definedName name="Score_niet_belangrijk">Antwoorden!$C$304</definedName>
    <definedName name="Score_volledig">Antwoorden!$C$302</definedName>
    <definedName name="start_1">Algemeen!$C$7</definedName>
    <definedName name="start_2">Signalering!$C$8</definedName>
    <definedName name="start_3">'Onderwijs en begeleiding'!$C$8</definedName>
    <definedName name="start_4">Evaluatie!$C$8</definedName>
    <definedName name="start_5">Beleid!$C$6</definedName>
    <definedName name="vraag36">'Onderwijs en begeleiding'!$C$46</definedName>
    <definedName name="vraag37">'Onderwijs en begeleiding'!$C$50</definedName>
    <definedName name="vraag47">'Onderwijs en begeleiding'!$C$97</definedName>
    <definedName name="vraag62">'Onderwijs en begeleiding'!$C$150</definedName>
    <definedName name="Z_DA1CF5D9_5E01_450B_A893_345336955A5F_.wvu.Cols" localSheetId="3" hidden="1">Algemeen!$M:$M</definedName>
    <definedName name="Z_DA1CF5D9_5E01_450B_A893_345336955A5F_.wvu.Cols" localSheetId="8" hidden="1">Antwoorden!$G:$I</definedName>
    <definedName name="Z_DA1CF5D9_5E01_450B_A893_345336955A5F_.wvu.Cols" localSheetId="7" hidden="1">Beleid!$L:$L</definedName>
    <definedName name="Z_DA1CF5D9_5E01_450B_A893_345336955A5F_.wvu.Cols" localSheetId="6" hidden="1">Evaluatie!$L:$L</definedName>
    <definedName name="Z_DA1CF5D9_5E01_450B_A893_345336955A5F_.wvu.Cols" localSheetId="5" hidden="1">'Onderwijs en begeleiding'!$L:$L</definedName>
    <definedName name="Z_DA1CF5D9_5E01_450B_A893_345336955A5F_.wvu.Cols" localSheetId="4" hidden="1">Signalering!$L:$L</definedName>
    <definedName name="Z_DA1CF5D9_5E01_450B_A893_345336955A5F_.wvu.FilterData" localSheetId="8" hidden="1">Antwoorden!$A$1:$I$286</definedName>
    <definedName name="Z_DA1CF5D9_5E01_450B_A893_345336955A5F_.wvu.PrintArea" localSheetId="3" hidden="1">Algemeen!$A$1:$K$22</definedName>
    <definedName name="Z_DA1CF5D9_5E01_450B_A893_345336955A5F_.wvu.PrintArea" localSheetId="7" hidden="1">Beleid!$A$1:$K$39</definedName>
    <definedName name="Z_DA1CF5D9_5E01_450B_A893_345336955A5F_.wvu.PrintArea" localSheetId="6" hidden="1">Evaluatie!$A$1:$K$26</definedName>
    <definedName name="Z_DA1CF5D9_5E01_450B_A893_345336955A5F_.wvu.PrintArea" localSheetId="5" hidden="1">'Onderwijs en begeleiding'!$A$1:$K$151</definedName>
    <definedName name="Z_DA1CF5D9_5E01_450B_A893_345336955A5F_.wvu.PrintArea" localSheetId="0" hidden="1">Schoolgegevens!$B$5:$E$31</definedName>
    <definedName name="Z_DA1CF5D9_5E01_450B_A893_345336955A5F_.wvu.PrintArea" localSheetId="4" hidden="1">Signalering!$A$1:$K$72</definedName>
    <definedName name="Z_DA1CF5D9_5E01_450B_A893_345336955A5F_.wvu.PrintArea" localSheetId="2" hidden="1">Toelichting!$A$1:$A$19</definedName>
  </definedNames>
  <calcPr calcId="191029" fullCalcOnLoad="1"/>
  <customWorkbookViews>
    <customWorkbookView name="Formulier - Algemeen" guid="{DA1CF5D9-5E01-450B-A893-345336955A5F}" maximized="1" xWindow="1" yWindow="1" windowWidth="1446" windowHeight="830" tabRatio="77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9" i="13" l="1"/>
  <c r="F140" i="13"/>
  <c r="D38" i="13"/>
  <c r="M65" i="6"/>
  <c r="D421" i="13"/>
  <c r="D420" i="13"/>
  <c r="D16" i="13"/>
  <c r="F300" i="13"/>
  <c r="F291" i="13"/>
  <c r="F273" i="13"/>
  <c r="E210" i="13"/>
  <c r="F210" i="13"/>
  <c r="D6" i="13"/>
  <c r="D99" i="13"/>
  <c r="F427" i="13"/>
  <c r="G43" i="13"/>
  <c r="G36" i="13"/>
  <c r="F257" i="13"/>
  <c r="K5" i="20"/>
  <c r="L3" i="20"/>
  <c r="K4" i="20"/>
  <c r="F19" i="2"/>
  <c r="F20" i="2"/>
  <c r="F55" i="2"/>
  <c r="F74" i="2"/>
  <c r="F86" i="2"/>
  <c r="F87" i="2"/>
  <c r="F98" i="2"/>
  <c r="F104" i="2"/>
  <c r="F117" i="2"/>
  <c r="F129" i="2"/>
  <c r="F176" i="2"/>
  <c r="F230" i="2"/>
  <c r="F233" i="2"/>
  <c r="F234" i="2"/>
  <c r="F246" i="2"/>
  <c r="F255" i="2"/>
  <c r="F256" i="2"/>
  <c r="F260" i="2"/>
  <c r="B3" i="20"/>
  <c r="B3" i="16"/>
  <c r="P5" i="20"/>
  <c r="O5" i="20"/>
  <c r="P4" i="20"/>
  <c r="B4" i="20"/>
  <c r="B4" i="16"/>
  <c r="P3" i="20"/>
  <c r="B260" i="2"/>
  <c r="A428" i="13"/>
  <c r="B246" i="2"/>
  <c r="A410" i="13"/>
  <c r="B234" i="2"/>
  <c r="A234" i="2"/>
  <c r="B230" i="2"/>
  <c r="A391" i="13"/>
  <c r="B176" i="2"/>
  <c r="B98" i="2"/>
  <c r="A236" i="13"/>
  <c r="B55" i="2"/>
  <c r="A189" i="13"/>
  <c r="B20" i="2"/>
  <c r="A152" i="13"/>
  <c r="A20" i="2"/>
  <c r="B74" i="2"/>
  <c r="A209" i="13"/>
  <c r="B87" i="2"/>
  <c r="A87" i="2"/>
  <c r="B104" i="2"/>
  <c r="A244" i="13"/>
  <c r="B117" i="2"/>
  <c r="B129" i="2"/>
  <c r="A280" i="13"/>
  <c r="B128" i="2"/>
  <c r="A278" i="13"/>
  <c r="C128" i="2"/>
  <c r="F128" i="2"/>
  <c r="B139" i="2"/>
  <c r="C139" i="2"/>
  <c r="F139" i="2"/>
  <c r="D139" i="2"/>
  <c r="E139" i="2"/>
  <c r="D423" i="13"/>
  <c r="D397" i="13"/>
  <c r="D395" i="13"/>
  <c r="C209" i="13"/>
  <c r="C236" i="13"/>
  <c r="C244" i="13"/>
  <c r="C263" i="13"/>
  <c r="C333" i="13"/>
  <c r="C391" i="13"/>
  <c r="D391" i="13"/>
  <c r="C410" i="13"/>
  <c r="D410" i="13"/>
  <c r="C428" i="13"/>
  <c r="D428" i="13"/>
  <c r="E131" i="13"/>
  <c r="F131" i="13"/>
  <c r="D22" i="13"/>
  <c r="D24" i="13"/>
  <c r="D26" i="13"/>
  <c r="D28" i="13"/>
  <c r="D21" i="13"/>
  <c r="D5" i="13"/>
  <c r="D11" i="13"/>
  <c r="D9" i="13"/>
  <c r="D12" i="13"/>
  <c r="D13" i="13"/>
  <c r="G8" i="13"/>
  <c r="G9" i="13"/>
  <c r="G13" i="13"/>
  <c r="D10" i="13"/>
  <c r="G10" i="13"/>
  <c r="G11" i="13"/>
  <c r="G12" i="13"/>
  <c r="F350" i="13"/>
  <c r="E350" i="13"/>
  <c r="K20" i="6"/>
  <c r="L156" i="7"/>
  <c r="M156" i="7"/>
  <c r="N107" i="7"/>
  <c r="N108" i="7"/>
  <c r="N109" i="7"/>
  <c r="N110" i="7"/>
  <c r="A195" i="2"/>
  <c r="B195" i="2"/>
  <c r="A354" i="13"/>
  <c r="C195" i="2"/>
  <c r="F195" i="2"/>
  <c r="D195" i="2"/>
  <c r="C354" i="13"/>
  <c r="D354" i="13"/>
  <c r="E195" i="2"/>
  <c r="G354" i="13"/>
  <c r="A196" i="2"/>
  <c r="B196" i="2"/>
  <c r="A355" i="13"/>
  <c r="C196" i="2"/>
  <c r="D196" i="2"/>
  <c r="C355" i="13"/>
  <c r="D355" i="13"/>
  <c r="E196" i="2"/>
  <c r="G355" i="13"/>
  <c r="A197" i="2"/>
  <c r="B197" i="2"/>
  <c r="A356" i="13"/>
  <c r="C197" i="2"/>
  <c r="F197" i="2"/>
  <c r="D197" i="2"/>
  <c r="C356" i="13"/>
  <c r="D356" i="13"/>
  <c r="E197" i="2"/>
  <c r="G356" i="13"/>
  <c r="A188" i="2"/>
  <c r="B188" i="2"/>
  <c r="C188" i="2"/>
  <c r="F188" i="2"/>
  <c r="D188" i="2"/>
  <c r="C347" i="13"/>
  <c r="D347" i="13"/>
  <c r="E188" i="2"/>
  <c r="G347" i="13"/>
  <c r="A189" i="2"/>
  <c r="B189" i="2"/>
  <c r="A348" i="13"/>
  <c r="C189" i="2"/>
  <c r="D189" i="2"/>
  <c r="C348" i="13"/>
  <c r="D348" i="13"/>
  <c r="E189" i="2"/>
  <c r="G348" i="13"/>
  <c r="A190" i="2"/>
  <c r="B190" i="2"/>
  <c r="C190" i="2"/>
  <c r="F190" i="2"/>
  <c r="D190" i="2"/>
  <c r="C349" i="13"/>
  <c r="D349" i="13"/>
  <c r="E190" i="2"/>
  <c r="G349" i="13"/>
  <c r="A191" i="2"/>
  <c r="B191" i="2"/>
  <c r="A350" i="13"/>
  <c r="C191" i="2"/>
  <c r="B350" i="13"/>
  <c r="D191" i="2"/>
  <c r="C350" i="13"/>
  <c r="D350" i="13"/>
  <c r="E191" i="2"/>
  <c r="G350" i="13"/>
  <c r="A192" i="2"/>
  <c r="B192" i="2"/>
  <c r="A351" i="13"/>
  <c r="C192" i="2"/>
  <c r="F192" i="2"/>
  <c r="D192" i="2"/>
  <c r="C351" i="13"/>
  <c r="D351" i="13"/>
  <c r="E192" i="2"/>
  <c r="G351" i="13"/>
  <c r="A193" i="2"/>
  <c r="B193" i="2"/>
  <c r="H23" i="20"/>
  <c r="K23" i="20"/>
  <c r="C193" i="2"/>
  <c r="F193" i="2"/>
  <c r="D193" i="2"/>
  <c r="C352" i="13"/>
  <c r="D352" i="13"/>
  <c r="E193" i="2"/>
  <c r="G352" i="13"/>
  <c r="A194" i="2"/>
  <c r="B194" i="2"/>
  <c r="A353" i="13"/>
  <c r="C194" i="2"/>
  <c r="F194" i="2"/>
  <c r="D194" i="2"/>
  <c r="C353" i="13"/>
  <c r="D353" i="13"/>
  <c r="E194" i="2"/>
  <c r="G353" i="13"/>
  <c r="B198" i="2"/>
  <c r="A357" i="13"/>
  <c r="C198" i="2"/>
  <c r="F198" i="2"/>
  <c r="B199" i="2"/>
  <c r="A358" i="13"/>
  <c r="C199" i="2"/>
  <c r="F199" i="2"/>
  <c r="B200" i="2"/>
  <c r="A359" i="13"/>
  <c r="C200" i="2"/>
  <c r="F200" i="2"/>
  <c r="E198" i="2"/>
  <c r="G357" i="13"/>
  <c r="E199" i="2"/>
  <c r="G358" i="13"/>
  <c r="E200" i="2"/>
  <c r="G359" i="13"/>
  <c r="E201" i="2"/>
  <c r="E202" i="2"/>
  <c r="G361" i="13"/>
  <c r="E203" i="2"/>
  <c r="E353" i="13"/>
  <c r="F353" i="13"/>
  <c r="E354" i="13"/>
  <c r="F354" i="13"/>
  <c r="E355" i="13"/>
  <c r="F355" i="13"/>
  <c r="E347" i="13"/>
  <c r="F347" i="13"/>
  <c r="E348" i="13"/>
  <c r="F348" i="13"/>
  <c r="E349" i="13"/>
  <c r="F349" i="13"/>
  <c r="E351" i="13"/>
  <c r="F351" i="13"/>
  <c r="E352" i="13"/>
  <c r="F352" i="13"/>
  <c r="A33" i="2"/>
  <c r="A34" i="2"/>
  <c r="O30" i="16"/>
  <c r="O29" i="16"/>
  <c r="O28" i="16"/>
  <c r="O27" i="16"/>
  <c r="O26" i="16"/>
  <c r="O25" i="16"/>
  <c r="O24" i="16"/>
  <c r="O23" i="16"/>
  <c r="O22" i="16"/>
  <c r="O21" i="16"/>
  <c r="O20" i="16"/>
  <c r="O19" i="16"/>
  <c r="O18" i="16"/>
  <c r="O17" i="16"/>
  <c r="O16" i="16"/>
  <c r="O15" i="16"/>
  <c r="O14" i="16"/>
  <c r="O13" i="16"/>
  <c r="O12" i="16"/>
  <c r="O11" i="16"/>
  <c r="O10" i="16"/>
  <c r="O9" i="16"/>
  <c r="O8" i="16"/>
  <c r="B236" i="2"/>
  <c r="B237" i="2"/>
  <c r="B240" i="2"/>
  <c r="A403" i="13"/>
  <c r="B239" i="2"/>
  <c r="B238" i="2"/>
  <c r="A401" i="13"/>
  <c r="B241" i="2"/>
  <c r="C237" i="2"/>
  <c r="F237" i="2"/>
  <c r="C236" i="2"/>
  <c r="C238" i="2"/>
  <c r="C239" i="2"/>
  <c r="C240" i="2"/>
  <c r="F240" i="2"/>
  <c r="C241" i="2"/>
  <c r="C90" i="2"/>
  <c r="C91" i="2"/>
  <c r="C89" i="2"/>
  <c r="B89" i="2"/>
  <c r="A226" i="13"/>
  <c r="B90" i="2"/>
  <c r="B91" i="2"/>
  <c r="A228" i="13"/>
  <c r="C23" i="2"/>
  <c r="C24" i="2"/>
  <c r="C22" i="2"/>
  <c r="B22" i="2"/>
  <c r="B23" i="2"/>
  <c r="B24" i="2"/>
  <c r="H9" i="16"/>
  <c r="C3" i="2"/>
  <c r="B132" i="13"/>
  <c r="C4" i="2"/>
  <c r="B133" i="13"/>
  <c r="C5" i="2"/>
  <c r="B134" i="13"/>
  <c r="C7" i="2"/>
  <c r="B136" i="13"/>
  <c r="C8" i="2"/>
  <c r="B137" i="13"/>
  <c r="C9" i="2"/>
  <c r="B138" i="13"/>
  <c r="C11" i="2"/>
  <c r="B140" i="13"/>
  <c r="C12" i="2"/>
  <c r="B141" i="13"/>
  <c r="C13" i="2"/>
  <c r="B142" i="13"/>
  <c r="C14" i="2"/>
  <c r="B143" i="13"/>
  <c r="C16" i="2"/>
  <c r="F16" i="2"/>
  <c r="C17" i="2"/>
  <c r="C18" i="2"/>
  <c r="B3" i="2"/>
  <c r="A132" i="13"/>
  <c r="B4" i="2"/>
  <c r="B5" i="2"/>
  <c r="A134" i="13"/>
  <c r="B7" i="2"/>
  <c r="A136" i="13"/>
  <c r="B8" i="2"/>
  <c r="A137" i="13"/>
  <c r="B9" i="2"/>
  <c r="A138" i="13"/>
  <c r="B11" i="2"/>
  <c r="A140" i="13"/>
  <c r="B12" i="2"/>
  <c r="A141" i="13"/>
  <c r="B13" i="2"/>
  <c r="A142" i="13"/>
  <c r="B14" i="2"/>
  <c r="A143" i="13"/>
  <c r="B16" i="2"/>
  <c r="A145" i="13"/>
  <c r="B17" i="2"/>
  <c r="A146" i="13"/>
  <c r="B18" i="2"/>
  <c r="A147" i="13"/>
  <c r="C2" i="2"/>
  <c r="C6" i="2"/>
  <c r="F6" i="2"/>
  <c r="C10" i="2"/>
  <c r="F10" i="2"/>
  <c r="C15" i="2"/>
  <c r="F15" i="2"/>
  <c r="B2" i="2"/>
  <c r="A131" i="13"/>
  <c r="B6" i="2"/>
  <c r="A135" i="13"/>
  <c r="B10" i="2"/>
  <c r="B15" i="2"/>
  <c r="A144" i="13"/>
  <c r="N15" i="7"/>
  <c r="M64" i="6"/>
  <c r="B21" i="2"/>
  <c r="C21" i="2"/>
  <c r="F21" i="2"/>
  <c r="B25" i="2"/>
  <c r="A157" i="13"/>
  <c r="C25" i="2"/>
  <c r="B26" i="2"/>
  <c r="A158" i="13"/>
  <c r="C26" i="2"/>
  <c r="B158" i="13"/>
  <c r="B27" i="2"/>
  <c r="A159" i="13"/>
  <c r="C27" i="2"/>
  <c r="F27" i="2"/>
  <c r="B28" i="2"/>
  <c r="A160" i="13"/>
  <c r="C28" i="2"/>
  <c r="F28" i="2"/>
  <c r="B29" i="2"/>
  <c r="A161" i="13"/>
  <c r="C29" i="2"/>
  <c r="F29" i="2"/>
  <c r="B30" i="2"/>
  <c r="A162" i="13"/>
  <c r="C30" i="2"/>
  <c r="F30" i="2"/>
  <c r="B31" i="2"/>
  <c r="A163" i="13"/>
  <c r="C31" i="2"/>
  <c r="F31" i="2"/>
  <c r="B32" i="2"/>
  <c r="A164" i="13"/>
  <c r="C32" i="2"/>
  <c r="F32" i="2"/>
  <c r="B33" i="2"/>
  <c r="A165" i="13"/>
  <c r="C33" i="2"/>
  <c r="F33" i="2"/>
  <c r="B34" i="2"/>
  <c r="A166" i="13"/>
  <c r="C34" i="2"/>
  <c r="F34" i="2"/>
  <c r="B35" i="2"/>
  <c r="A167" i="13"/>
  <c r="C35" i="2"/>
  <c r="F35" i="2"/>
  <c r="B36" i="2"/>
  <c r="A168" i="13"/>
  <c r="C36" i="2"/>
  <c r="F36" i="2"/>
  <c r="B37" i="2"/>
  <c r="A169" i="13"/>
  <c r="C37" i="2"/>
  <c r="B38" i="2"/>
  <c r="A170" i="13"/>
  <c r="C38" i="2"/>
  <c r="B39" i="2"/>
  <c r="A171" i="13"/>
  <c r="C39" i="2"/>
  <c r="F39" i="2"/>
  <c r="B40" i="2"/>
  <c r="A172" i="13"/>
  <c r="C40" i="2"/>
  <c r="F40" i="2"/>
  <c r="B41" i="2"/>
  <c r="A173" i="13"/>
  <c r="C41" i="2"/>
  <c r="F41" i="2"/>
  <c r="B42" i="2"/>
  <c r="A174" i="13"/>
  <c r="C42" i="2"/>
  <c r="F42" i="2"/>
  <c r="B43" i="2"/>
  <c r="A175" i="13"/>
  <c r="C43" i="2"/>
  <c r="F43" i="2"/>
  <c r="B44" i="2"/>
  <c r="A176" i="13"/>
  <c r="C44" i="2"/>
  <c r="F44" i="2"/>
  <c r="B45" i="2"/>
  <c r="A177" i="13"/>
  <c r="C45" i="2"/>
  <c r="F45" i="2"/>
  <c r="B46" i="2"/>
  <c r="A178" i="13"/>
  <c r="C46" i="2"/>
  <c r="F46" i="2"/>
  <c r="B47" i="2"/>
  <c r="A179" i="13"/>
  <c r="C47" i="2"/>
  <c r="F47" i="2"/>
  <c r="B48" i="2"/>
  <c r="A180" i="13"/>
  <c r="C48" i="2"/>
  <c r="F48" i="2"/>
  <c r="B49" i="2"/>
  <c r="A182" i="13"/>
  <c r="C49" i="2"/>
  <c r="F49" i="2"/>
  <c r="B50" i="2"/>
  <c r="A181" i="13"/>
  <c r="C50" i="2"/>
  <c r="F50" i="2"/>
  <c r="B51" i="2"/>
  <c r="A184" i="13"/>
  <c r="C51" i="2"/>
  <c r="F51" i="2"/>
  <c r="B52" i="2"/>
  <c r="A185" i="13"/>
  <c r="C52" i="2"/>
  <c r="F52" i="2"/>
  <c r="B53" i="2"/>
  <c r="A186" i="13"/>
  <c r="C53" i="2"/>
  <c r="F53" i="2"/>
  <c r="B54" i="2"/>
  <c r="C54" i="2"/>
  <c r="F54" i="2"/>
  <c r="B56" i="2"/>
  <c r="A190" i="13"/>
  <c r="C56" i="2"/>
  <c r="F56" i="2"/>
  <c r="B57" i="2"/>
  <c r="C57" i="2"/>
  <c r="B58" i="2"/>
  <c r="C58" i="2"/>
  <c r="B59" i="2"/>
  <c r="A193" i="13"/>
  <c r="C59" i="2"/>
  <c r="F59" i="2"/>
  <c r="B60" i="2"/>
  <c r="A194" i="13"/>
  <c r="C60" i="2"/>
  <c r="F60" i="2"/>
  <c r="B61" i="2"/>
  <c r="A195" i="13"/>
  <c r="C61" i="2"/>
  <c r="F61" i="2"/>
  <c r="B62" i="2"/>
  <c r="A196" i="13"/>
  <c r="C62" i="2"/>
  <c r="F62" i="2"/>
  <c r="B63" i="2"/>
  <c r="A197" i="13"/>
  <c r="C63" i="2"/>
  <c r="F63" i="2"/>
  <c r="B64" i="2"/>
  <c r="A198" i="13"/>
  <c r="C64" i="2"/>
  <c r="F64" i="2"/>
  <c r="B65" i="2"/>
  <c r="A199" i="13"/>
  <c r="C65" i="2"/>
  <c r="F65" i="2"/>
  <c r="B66" i="2"/>
  <c r="A200" i="13"/>
  <c r="C66" i="2"/>
  <c r="F66" i="2"/>
  <c r="B200" i="13"/>
  <c r="B67" i="2"/>
  <c r="A201" i="13"/>
  <c r="C67" i="2"/>
  <c r="B68" i="2"/>
  <c r="A202" i="13"/>
  <c r="C68" i="2"/>
  <c r="F68" i="2"/>
  <c r="B202" i="13"/>
  <c r="B69" i="2"/>
  <c r="A203" i="13"/>
  <c r="C69" i="2"/>
  <c r="B70" i="2"/>
  <c r="A204" i="13"/>
  <c r="C70" i="2"/>
  <c r="F70" i="2"/>
  <c r="B204" i="13"/>
  <c r="B71" i="2"/>
  <c r="A205" i="13"/>
  <c r="C71" i="2"/>
  <c r="B72" i="2"/>
  <c r="A206" i="13"/>
  <c r="C72" i="2"/>
  <c r="F72" i="2"/>
  <c r="B206" i="13"/>
  <c r="B73" i="2"/>
  <c r="C73" i="2"/>
  <c r="F73" i="2"/>
  <c r="B75" i="2"/>
  <c r="A210" i="13"/>
  <c r="C75" i="2"/>
  <c r="B76" i="2"/>
  <c r="A211" i="13"/>
  <c r="C76" i="2"/>
  <c r="F76" i="2"/>
  <c r="B77" i="2"/>
  <c r="A212" i="13"/>
  <c r="C77" i="2"/>
  <c r="B212" i="13"/>
  <c r="B78" i="2"/>
  <c r="A213" i="13"/>
  <c r="C78" i="2"/>
  <c r="F78" i="2"/>
  <c r="B79" i="2"/>
  <c r="A214" i="13"/>
  <c r="C79" i="2"/>
  <c r="F79" i="2"/>
  <c r="B80" i="2"/>
  <c r="A215" i="13"/>
  <c r="C80" i="2"/>
  <c r="F80" i="2"/>
  <c r="B81" i="2"/>
  <c r="A216" i="13"/>
  <c r="C81" i="2"/>
  <c r="F81" i="2"/>
  <c r="B82" i="2"/>
  <c r="F12" i="16"/>
  <c r="A217" i="13"/>
  <c r="C82" i="2"/>
  <c r="F82" i="2"/>
  <c r="B83" i="2"/>
  <c r="A218" i="13"/>
  <c r="C83" i="2"/>
  <c r="F83" i="2"/>
  <c r="B84" i="2"/>
  <c r="A219" i="13"/>
  <c r="C84" i="2"/>
  <c r="F84" i="2"/>
  <c r="B85" i="2"/>
  <c r="A220" i="13"/>
  <c r="C85" i="2"/>
  <c r="F85" i="2"/>
  <c r="B88" i="2"/>
  <c r="C88" i="2"/>
  <c r="F88" i="2"/>
  <c r="B92" i="2"/>
  <c r="C92" i="2"/>
  <c r="F92" i="2"/>
  <c r="B93" i="2"/>
  <c r="A230" i="13"/>
  <c r="C93" i="2"/>
  <c r="F93" i="2"/>
  <c r="B94" i="2"/>
  <c r="A231" i="13"/>
  <c r="C94" i="2"/>
  <c r="F94" i="2"/>
  <c r="B95" i="2"/>
  <c r="A232" i="13"/>
  <c r="C95" i="2"/>
  <c r="F95" i="2"/>
  <c r="B96" i="2"/>
  <c r="A233" i="13"/>
  <c r="C96" i="2"/>
  <c r="F96" i="2"/>
  <c r="B97" i="2"/>
  <c r="A235" i="13"/>
  <c r="C97" i="2"/>
  <c r="F97" i="2"/>
  <c r="B99" i="2"/>
  <c r="C99" i="2"/>
  <c r="F99" i="2"/>
  <c r="B100" i="2"/>
  <c r="A238" i="13"/>
  <c r="C100" i="2"/>
  <c r="F100" i="2"/>
  <c r="B101" i="2"/>
  <c r="A239" i="13"/>
  <c r="C101" i="2"/>
  <c r="F101" i="2"/>
  <c r="B102" i="2"/>
  <c r="A240" i="13"/>
  <c r="C102" i="2"/>
  <c r="F102" i="2"/>
  <c r="B103" i="2"/>
  <c r="C103" i="2"/>
  <c r="F103" i="2"/>
  <c r="B105" i="2"/>
  <c r="A245" i="13"/>
  <c r="C105" i="2"/>
  <c r="F105" i="2"/>
  <c r="B106" i="2"/>
  <c r="A246" i="13"/>
  <c r="C106" i="2"/>
  <c r="F106" i="2"/>
  <c r="B107" i="2"/>
  <c r="A247" i="13"/>
  <c r="C107" i="2"/>
  <c r="F107" i="2"/>
  <c r="B108" i="2"/>
  <c r="A248" i="13"/>
  <c r="C108" i="2"/>
  <c r="F108" i="2"/>
  <c r="B109" i="2"/>
  <c r="A255" i="13"/>
  <c r="C109" i="2"/>
  <c r="F109" i="2"/>
  <c r="B110" i="2"/>
  <c r="A250" i="13"/>
  <c r="C110" i="2"/>
  <c r="F110" i="2"/>
  <c r="B111" i="2"/>
  <c r="A251" i="13"/>
  <c r="C111" i="2"/>
  <c r="F111" i="2"/>
  <c r="B112" i="2"/>
  <c r="A252" i="13"/>
  <c r="C112" i="2"/>
  <c r="F112" i="2"/>
  <c r="B113" i="2"/>
  <c r="C113" i="2"/>
  <c r="B114" i="2"/>
  <c r="C114" i="2"/>
  <c r="F114" i="2"/>
  <c r="B115" i="2"/>
  <c r="A258" i="13"/>
  <c r="C115" i="2"/>
  <c r="F115" i="2"/>
  <c r="B116" i="2"/>
  <c r="A254" i="13"/>
  <c r="C116" i="2"/>
  <c r="F116" i="2"/>
  <c r="A263" i="13"/>
  <c r="B118" i="2"/>
  <c r="C118" i="2"/>
  <c r="B119" i="2"/>
  <c r="C119" i="2"/>
  <c r="B265" i="13"/>
  <c r="B120" i="2"/>
  <c r="A266" i="13"/>
  <c r="C120" i="2"/>
  <c r="B266" i="13"/>
  <c r="B121" i="2"/>
  <c r="A267" i="13"/>
  <c r="C121" i="2"/>
  <c r="F121" i="2"/>
  <c r="B122" i="2"/>
  <c r="A268" i="13"/>
  <c r="C122" i="2"/>
  <c r="B268" i="13"/>
  <c r="B123" i="2"/>
  <c r="A271" i="13"/>
  <c r="C123" i="2"/>
  <c r="F123" i="2"/>
  <c r="B124" i="2"/>
  <c r="C124" i="2"/>
  <c r="F124" i="2"/>
  <c r="B125" i="2"/>
  <c r="C125" i="2"/>
  <c r="F125" i="2"/>
  <c r="B126" i="2"/>
  <c r="A274" i="13"/>
  <c r="C126" i="2"/>
  <c r="F126" i="2"/>
  <c r="B127" i="2"/>
  <c r="A275" i="13"/>
  <c r="C127" i="2"/>
  <c r="F127" i="2"/>
  <c r="B130" i="2"/>
  <c r="C130" i="2"/>
  <c r="F130" i="2"/>
  <c r="B131" i="2"/>
  <c r="C131" i="2"/>
  <c r="B132" i="2"/>
  <c r="A283" i="13"/>
  <c r="C132" i="2"/>
  <c r="B133" i="2"/>
  <c r="A284" i="13"/>
  <c r="C133" i="2"/>
  <c r="B134" i="2"/>
  <c r="A285" i="13"/>
  <c r="C134" i="2"/>
  <c r="B135" i="2"/>
  <c r="A286" i="13"/>
  <c r="C135" i="2"/>
  <c r="B136" i="2"/>
  <c r="A287" i="13"/>
  <c r="C136" i="2"/>
  <c r="B137" i="2"/>
  <c r="A288" i="13"/>
  <c r="C137" i="2"/>
  <c r="B138" i="2"/>
  <c r="A289" i="13"/>
  <c r="C138" i="2"/>
  <c r="B140" i="2"/>
  <c r="A291" i="13"/>
  <c r="C140" i="2"/>
  <c r="F140" i="2"/>
  <c r="B141" i="2"/>
  <c r="A292" i="13"/>
  <c r="C141" i="2"/>
  <c r="F141" i="2"/>
  <c r="B142" i="2"/>
  <c r="A293" i="13"/>
  <c r="C142" i="2"/>
  <c r="F142" i="2"/>
  <c r="B143" i="2"/>
  <c r="A294" i="13"/>
  <c r="C143" i="2"/>
  <c r="F143" i="2"/>
  <c r="B144" i="2"/>
  <c r="A295" i="13"/>
  <c r="C144" i="2"/>
  <c r="F144" i="2"/>
  <c r="B145" i="2"/>
  <c r="A296" i="13"/>
  <c r="C145" i="2"/>
  <c r="F145" i="2"/>
  <c r="B146" i="2"/>
  <c r="A297" i="13"/>
  <c r="C146" i="2"/>
  <c r="F146" i="2"/>
  <c r="B147" i="2"/>
  <c r="A298" i="13"/>
  <c r="C147" i="2"/>
  <c r="F147" i="2"/>
  <c r="B148" i="2"/>
  <c r="A299" i="13"/>
  <c r="C148" i="2"/>
  <c r="F148" i="2"/>
  <c r="B149" i="2"/>
  <c r="A300" i="13"/>
  <c r="C149" i="2"/>
  <c r="F149" i="2"/>
  <c r="B150" i="2"/>
  <c r="A301" i="13"/>
  <c r="C150" i="2"/>
  <c r="B151" i="2"/>
  <c r="A302" i="13"/>
  <c r="C151" i="2"/>
  <c r="F151" i="2"/>
  <c r="B152" i="2"/>
  <c r="A303" i="13"/>
  <c r="C152" i="2"/>
  <c r="B153" i="2"/>
  <c r="A304" i="13"/>
  <c r="C153" i="2"/>
  <c r="F153" i="2"/>
  <c r="B154" i="2"/>
  <c r="A305" i="13"/>
  <c r="C154" i="2"/>
  <c r="B155" i="2"/>
  <c r="A306" i="13"/>
  <c r="C155" i="2"/>
  <c r="F155" i="2"/>
  <c r="B156" i="2"/>
  <c r="A307" i="13"/>
  <c r="C156" i="2"/>
  <c r="B157" i="2"/>
  <c r="A308" i="13"/>
  <c r="C157" i="2"/>
  <c r="F157" i="2"/>
  <c r="B158" i="2"/>
  <c r="A309" i="13"/>
  <c r="C158" i="2"/>
  <c r="B159" i="2"/>
  <c r="A310" i="13"/>
  <c r="C159" i="2"/>
  <c r="F159" i="2"/>
  <c r="B160" i="2"/>
  <c r="A316" i="13"/>
  <c r="C160" i="2"/>
  <c r="F160" i="2"/>
  <c r="B161" i="2"/>
  <c r="C161" i="2"/>
  <c r="F161" i="2"/>
  <c r="B162" i="2"/>
  <c r="A318" i="13"/>
  <c r="C162" i="2"/>
  <c r="F162" i="2"/>
  <c r="B163" i="2"/>
  <c r="A319" i="13"/>
  <c r="C163" i="2"/>
  <c r="F163" i="2"/>
  <c r="B164" i="2"/>
  <c r="A320" i="13"/>
  <c r="C164" i="2"/>
  <c r="F164" i="2"/>
  <c r="B165" i="2"/>
  <c r="A321" i="13"/>
  <c r="C165" i="2"/>
  <c r="F165" i="2"/>
  <c r="B166" i="2"/>
  <c r="A322" i="13"/>
  <c r="C166" i="2"/>
  <c r="F166" i="2"/>
  <c r="B167" i="2"/>
  <c r="A323" i="13"/>
  <c r="C167" i="2"/>
  <c r="F167" i="2"/>
  <c r="B168" i="2"/>
  <c r="A324" i="13"/>
  <c r="C168" i="2"/>
  <c r="F168" i="2"/>
  <c r="B169" i="2"/>
  <c r="A325" i="13"/>
  <c r="C169" i="2"/>
  <c r="F169" i="2"/>
  <c r="B170" i="2"/>
  <c r="A326" i="13"/>
  <c r="C170" i="2"/>
  <c r="F170" i="2"/>
  <c r="B171" i="2"/>
  <c r="C171" i="2"/>
  <c r="B172" i="2"/>
  <c r="A328" i="13"/>
  <c r="C172" i="2"/>
  <c r="F172" i="2"/>
  <c r="B328" i="13"/>
  <c r="B173" i="2"/>
  <c r="C173" i="2"/>
  <c r="B174" i="2"/>
  <c r="A330" i="13"/>
  <c r="C174" i="2"/>
  <c r="B175" i="2"/>
  <c r="A332" i="13"/>
  <c r="C175" i="2"/>
  <c r="F175" i="2"/>
  <c r="A333" i="13"/>
  <c r="B177" i="2"/>
  <c r="C177" i="2"/>
  <c r="F177" i="2"/>
  <c r="B178" i="2"/>
  <c r="A335" i="13"/>
  <c r="C178" i="2"/>
  <c r="F178" i="2"/>
  <c r="B179" i="2"/>
  <c r="A336" i="13"/>
  <c r="C179" i="2"/>
  <c r="F179" i="2"/>
  <c r="B180" i="2"/>
  <c r="A337" i="13"/>
  <c r="C180" i="2"/>
  <c r="B181" i="2"/>
  <c r="A338" i="13"/>
  <c r="C181" i="2"/>
  <c r="F181" i="2"/>
  <c r="B182" i="2"/>
  <c r="A339" i="13"/>
  <c r="C182" i="2"/>
  <c r="F182" i="2"/>
  <c r="B183" i="2"/>
  <c r="A340" i="13"/>
  <c r="C183" i="2"/>
  <c r="F183" i="2"/>
  <c r="B184" i="2"/>
  <c r="A341" i="13"/>
  <c r="C184" i="2"/>
  <c r="F184" i="2"/>
  <c r="B185" i="2"/>
  <c r="A342" i="13"/>
  <c r="C185" i="2"/>
  <c r="F185" i="2"/>
  <c r="B186" i="2"/>
  <c r="A345" i="13"/>
  <c r="C186" i="2"/>
  <c r="F186" i="2"/>
  <c r="B187" i="2"/>
  <c r="A346" i="13"/>
  <c r="C187" i="2"/>
  <c r="F187" i="2"/>
  <c r="B201" i="2"/>
  <c r="A360" i="13"/>
  <c r="C201" i="2"/>
  <c r="F201" i="2"/>
  <c r="B202" i="2"/>
  <c r="A361" i="13"/>
  <c r="C202" i="2"/>
  <c r="F202" i="2"/>
  <c r="B203" i="2"/>
  <c r="A362" i="13"/>
  <c r="C203" i="2"/>
  <c r="F203" i="2"/>
  <c r="B204" i="2"/>
  <c r="A363" i="13"/>
  <c r="C204" i="2"/>
  <c r="F204" i="2"/>
  <c r="B205" i="2"/>
  <c r="A364" i="13"/>
  <c r="C205" i="2"/>
  <c r="F205" i="2"/>
  <c r="B206" i="2"/>
  <c r="A365" i="13"/>
  <c r="C206" i="2"/>
  <c r="F206" i="2"/>
  <c r="B207" i="2"/>
  <c r="A366" i="13"/>
  <c r="C207" i="2"/>
  <c r="F207" i="2"/>
  <c r="B208" i="2"/>
  <c r="A367" i="13"/>
  <c r="C208" i="2"/>
  <c r="F208" i="2"/>
  <c r="B209" i="2"/>
  <c r="A368" i="13"/>
  <c r="C209" i="2"/>
  <c r="F209" i="2"/>
  <c r="B210" i="2"/>
  <c r="A369" i="13"/>
  <c r="C210" i="2"/>
  <c r="F210" i="2"/>
  <c r="B211" i="2"/>
  <c r="A370" i="13"/>
  <c r="C211" i="2"/>
  <c r="F211" i="2"/>
  <c r="B212" i="2"/>
  <c r="A371" i="13"/>
  <c r="C212" i="2"/>
  <c r="F212" i="2"/>
  <c r="B213" i="2"/>
  <c r="A372" i="13"/>
  <c r="C213" i="2"/>
  <c r="F213" i="2"/>
  <c r="B214" i="2"/>
  <c r="A374" i="13"/>
  <c r="C214" i="2"/>
  <c r="F214" i="2"/>
  <c r="B215" i="2"/>
  <c r="A375" i="13"/>
  <c r="C215" i="2"/>
  <c r="F215" i="2"/>
  <c r="B216" i="2"/>
  <c r="A376" i="13"/>
  <c r="C216" i="2"/>
  <c r="F216" i="2"/>
  <c r="B217" i="2"/>
  <c r="A377" i="13"/>
  <c r="C217" i="2"/>
  <c r="B218" i="2"/>
  <c r="A378" i="13"/>
  <c r="C218" i="2"/>
  <c r="B219" i="2"/>
  <c r="A379" i="13"/>
  <c r="C219" i="2"/>
  <c r="B379" i="13"/>
  <c r="F219" i="2"/>
  <c r="B220" i="2"/>
  <c r="A380" i="13"/>
  <c r="C220" i="2"/>
  <c r="B221" i="2"/>
  <c r="A381" i="13"/>
  <c r="C221" i="2"/>
  <c r="B222" i="2"/>
  <c r="A382" i="13"/>
  <c r="C222" i="2"/>
  <c r="B382" i="13"/>
  <c r="B223" i="2"/>
  <c r="A383" i="13"/>
  <c r="C223" i="2"/>
  <c r="F223" i="2"/>
  <c r="B224" i="2"/>
  <c r="A384" i="13"/>
  <c r="C224" i="2"/>
  <c r="F224" i="2"/>
  <c r="B225" i="2"/>
  <c r="A385" i="13"/>
  <c r="C225" i="2"/>
  <c r="F225" i="2"/>
  <c r="B226" i="2"/>
  <c r="A386" i="13"/>
  <c r="C226" i="2"/>
  <c r="F226" i="2"/>
  <c r="B227" i="2"/>
  <c r="A387" i="13"/>
  <c r="C227" i="2"/>
  <c r="F227" i="2"/>
  <c r="B228" i="2"/>
  <c r="A388" i="13"/>
  <c r="C228" i="2"/>
  <c r="F228" i="2"/>
  <c r="B229" i="2"/>
  <c r="A390" i="13"/>
  <c r="C229" i="2"/>
  <c r="F229" i="2"/>
  <c r="B231" i="2"/>
  <c r="A392" i="13"/>
  <c r="C231" i="2"/>
  <c r="I24" i="16"/>
  <c r="B232" i="2"/>
  <c r="A393" i="13"/>
  <c r="C232" i="2"/>
  <c r="F232" i="2"/>
  <c r="B235" i="2"/>
  <c r="A398" i="13"/>
  <c r="C235" i="2"/>
  <c r="C242" i="2"/>
  <c r="F242" i="2"/>
  <c r="C243" i="2"/>
  <c r="C244" i="2"/>
  <c r="A402" i="13"/>
  <c r="A404" i="13"/>
  <c r="B242" i="2"/>
  <c r="A405" i="13"/>
  <c r="B243" i="2"/>
  <c r="A406" i="13"/>
  <c r="B244" i="2"/>
  <c r="A407" i="13"/>
  <c r="B245" i="2"/>
  <c r="A409" i="13"/>
  <c r="C245" i="2"/>
  <c r="F245" i="2"/>
  <c r="B247" i="2"/>
  <c r="C247" i="2"/>
  <c r="B248" i="2"/>
  <c r="C248" i="2"/>
  <c r="F248" i="2"/>
  <c r="B249" i="2"/>
  <c r="A413" i="13"/>
  <c r="C249" i="2"/>
  <c r="F249" i="2"/>
  <c r="B250" i="2"/>
  <c r="A414" i="13"/>
  <c r="C250" i="2"/>
  <c r="F250" i="2"/>
  <c r="B251" i="2"/>
  <c r="A415" i="13"/>
  <c r="C251" i="2"/>
  <c r="F251" i="2"/>
  <c r="B252" i="2"/>
  <c r="A416" i="13"/>
  <c r="C252" i="2"/>
  <c r="F252" i="2"/>
  <c r="B253" i="2"/>
  <c r="A417" i="13"/>
  <c r="C253" i="2"/>
  <c r="F253" i="2"/>
  <c r="C254" i="2"/>
  <c r="B254" i="2"/>
  <c r="A418" i="13"/>
  <c r="B257" i="2"/>
  <c r="C257" i="2"/>
  <c r="F257" i="2"/>
  <c r="B258" i="2"/>
  <c r="A425" i="13"/>
  <c r="C258" i="2"/>
  <c r="B425" i="13"/>
  <c r="B259" i="2"/>
  <c r="A427" i="13"/>
  <c r="C259" i="2"/>
  <c r="F259" i="2"/>
  <c r="B261" i="2"/>
  <c r="A429" i="13"/>
  <c r="C261" i="2"/>
  <c r="F261" i="2"/>
  <c r="B262" i="2"/>
  <c r="C262" i="2"/>
  <c r="F262" i="2"/>
  <c r="C263" i="2"/>
  <c r="B431" i="13"/>
  <c r="C264" i="2"/>
  <c r="B432" i="13"/>
  <c r="C265" i="2"/>
  <c r="F265" i="2"/>
  <c r="C266" i="2"/>
  <c r="F266" i="2"/>
  <c r="C267" i="2"/>
  <c r="B435" i="13"/>
  <c r="C268" i="2"/>
  <c r="F268" i="2"/>
  <c r="C269" i="2"/>
  <c r="C270" i="2"/>
  <c r="F270" i="2"/>
  <c r="C271" i="2"/>
  <c r="F271" i="2"/>
  <c r="C272" i="2"/>
  <c r="C273" i="2"/>
  <c r="C274" i="2"/>
  <c r="B442" i="13"/>
  <c r="C275" i="2"/>
  <c r="B443" i="13"/>
  <c r="C276" i="2"/>
  <c r="B444" i="13"/>
  <c r="C277" i="2"/>
  <c r="F277" i="2"/>
  <c r="C278" i="2"/>
  <c r="F278" i="2"/>
  <c r="C279" i="2"/>
  <c r="F279" i="2"/>
  <c r="C280" i="2"/>
  <c r="F280" i="2"/>
  <c r="C281" i="2"/>
  <c r="C282" i="2"/>
  <c r="B449" i="13"/>
  <c r="C283" i="2"/>
  <c r="B450" i="13"/>
  <c r="C284" i="2"/>
  <c r="B451" i="13"/>
  <c r="C285" i="2"/>
  <c r="B452" i="13"/>
  <c r="C286" i="2"/>
  <c r="B453" i="13"/>
  <c r="C287" i="2"/>
  <c r="B454" i="13"/>
  <c r="C288" i="2"/>
  <c r="B455" i="13"/>
  <c r="C289" i="2"/>
  <c r="F289" i="2"/>
  <c r="C290" i="2"/>
  <c r="F290" i="2"/>
  <c r="B263" i="2"/>
  <c r="A431" i="13"/>
  <c r="B264" i="2"/>
  <c r="B265" i="2"/>
  <c r="A433" i="13"/>
  <c r="B266" i="2"/>
  <c r="A434" i="13"/>
  <c r="B267" i="2"/>
  <c r="A435" i="13"/>
  <c r="B268" i="2"/>
  <c r="B269" i="2"/>
  <c r="A437" i="13"/>
  <c r="B270" i="2"/>
  <c r="A438" i="13"/>
  <c r="B271" i="2"/>
  <c r="A439" i="13"/>
  <c r="B272" i="2"/>
  <c r="A440" i="13"/>
  <c r="B273" i="2"/>
  <c r="A441" i="13"/>
  <c r="B274" i="2"/>
  <c r="A442" i="13"/>
  <c r="B275" i="2"/>
  <c r="A443" i="13"/>
  <c r="B276" i="2"/>
  <c r="A444" i="13"/>
  <c r="B277" i="2"/>
  <c r="B278" i="2"/>
  <c r="A445" i="13"/>
  <c r="B279" i="2"/>
  <c r="A446" i="13"/>
  <c r="B280" i="2"/>
  <c r="A447" i="13"/>
  <c r="B281" i="2"/>
  <c r="A448" i="13"/>
  <c r="B282" i="2"/>
  <c r="A449" i="13"/>
  <c r="B283" i="2"/>
  <c r="A450" i="13"/>
  <c r="B284" i="2"/>
  <c r="A451" i="13"/>
  <c r="B285" i="2"/>
  <c r="A452" i="13"/>
  <c r="B286" i="2"/>
  <c r="A453" i="13"/>
  <c r="B287" i="2"/>
  <c r="A454" i="13"/>
  <c r="B288" i="2"/>
  <c r="A455" i="13"/>
  <c r="B289" i="2"/>
  <c r="A456" i="13"/>
  <c r="B290" i="2"/>
  <c r="A457" i="13"/>
  <c r="D286" i="2"/>
  <c r="C453" i="13"/>
  <c r="D453" i="13"/>
  <c r="D287" i="2"/>
  <c r="C454" i="13"/>
  <c r="D454" i="13"/>
  <c r="D288" i="2"/>
  <c r="C455" i="13"/>
  <c r="D455" i="13"/>
  <c r="D289" i="2"/>
  <c r="C456" i="13"/>
  <c r="D456" i="13"/>
  <c r="D290" i="2"/>
  <c r="C457" i="13"/>
  <c r="D457" i="13"/>
  <c r="E287" i="2"/>
  <c r="G454" i="13"/>
  <c r="E288" i="2"/>
  <c r="G455" i="13"/>
  <c r="E289" i="2"/>
  <c r="E290" i="2"/>
  <c r="G457" i="13"/>
  <c r="E2" i="2"/>
  <c r="G131" i="13"/>
  <c r="E3" i="2"/>
  <c r="G132" i="13"/>
  <c r="E4" i="2"/>
  <c r="G133" i="13"/>
  <c r="E5" i="2"/>
  <c r="G134" i="13"/>
  <c r="E6" i="2"/>
  <c r="G135" i="13"/>
  <c r="E7" i="2"/>
  <c r="G136" i="13"/>
  <c r="E8" i="2"/>
  <c r="G137" i="13"/>
  <c r="E9" i="2"/>
  <c r="G138" i="13"/>
  <c r="E10" i="2"/>
  <c r="G139" i="13"/>
  <c r="E11" i="2"/>
  <c r="G140" i="13"/>
  <c r="E12" i="2"/>
  <c r="G141" i="13"/>
  <c r="E13" i="2"/>
  <c r="G142" i="13"/>
  <c r="E14" i="2"/>
  <c r="G143" i="13"/>
  <c r="E15" i="2"/>
  <c r="G144" i="13"/>
  <c r="E16" i="2"/>
  <c r="G145" i="13"/>
  <c r="E17" i="2"/>
  <c r="G146" i="13"/>
  <c r="E18" i="2"/>
  <c r="G147" i="13"/>
  <c r="E21" i="2"/>
  <c r="G153" i="13"/>
  <c r="E22" i="2"/>
  <c r="G154" i="13"/>
  <c r="E23" i="2"/>
  <c r="G155" i="13"/>
  <c r="E24" i="2"/>
  <c r="G156" i="13"/>
  <c r="E25" i="2"/>
  <c r="G157" i="13"/>
  <c r="E26" i="2"/>
  <c r="G158" i="13"/>
  <c r="E27" i="2"/>
  <c r="G159" i="13"/>
  <c r="E28" i="2"/>
  <c r="G160" i="13"/>
  <c r="E29" i="2"/>
  <c r="G161" i="13"/>
  <c r="E30" i="2"/>
  <c r="G162" i="13"/>
  <c r="E31" i="2"/>
  <c r="G163" i="13"/>
  <c r="E32" i="2"/>
  <c r="G164" i="13"/>
  <c r="E33" i="2"/>
  <c r="G165" i="13"/>
  <c r="E34" i="2"/>
  <c r="G166" i="13"/>
  <c r="E35" i="2"/>
  <c r="G167" i="13"/>
  <c r="E36" i="2"/>
  <c r="G168" i="13"/>
  <c r="E37" i="2"/>
  <c r="G169" i="13"/>
  <c r="E38" i="2"/>
  <c r="G170" i="13"/>
  <c r="E39" i="2"/>
  <c r="G171" i="13"/>
  <c r="E40" i="2"/>
  <c r="G172" i="13"/>
  <c r="E41" i="2"/>
  <c r="G173" i="13"/>
  <c r="E42" i="2"/>
  <c r="G174" i="13"/>
  <c r="E43" i="2"/>
  <c r="G175" i="13"/>
  <c r="E44" i="2"/>
  <c r="G176" i="13"/>
  <c r="E45" i="2"/>
  <c r="G177" i="13"/>
  <c r="E46" i="2"/>
  <c r="G178" i="13"/>
  <c r="E47" i="2"/>
  <c r="G179" i="13"/>
  <c r="E48" i="2"/>
  <c r="G180" i="13"/>
  <c r="E49" i="2"/>
  <c r="G182" i="13"/>
  <c r="E50" i="2"/>
  <c r="G183" i="13"/>
  <c r="E51" i="2"/>
  <c r="G184" i="13"/>
  <c r="E52" i="2"/>
  <c r="G185" i="13"/>
  <c r="E53" i="2"/>
  <c r="G186" i="13"/>
  <c r="E54" i="2"/>
  <c r="E56" i="2"/>
  <c r="G190" i="13"/>
  <c r="E57" i="2"/>
  <c r="G191" i="13"/>
  <c r="E58" i="2"/>
  <c r="G192" i="13"/>
  <c r="E59" i="2"/>
  <c r="G193" i="13"/>
  <c r="E60" i="2"/>
  <c r="G194" i="13"/>
  <c r="E61" i="2"/>
  <c r="G195" i="13"/>
  <c r="E62" i="2"/>
  <c r="G196" i="13"/>
  <c r="E63" i="2"/>
  <c r="G197" i="13"/>
  <c r="E64" i="2"/>
  <c r="G198" i="13"/>
  <c r="E65" i="2"/>
  <c r="G199" i="13"/>
  <c r="E66" i="2"/>
  <c r="G200" i="13"/>
  <c r="E67" i="2"/>
  <c r="G201" i="13"/>
  <c r="E68" i="2"/>
  <c r="G202" i="13"/>
  <c r="E69" i="2"/>
  <c r="G203" i="13"/>
  <c r="E70" i="2"/>
  <c r="G204" i="13"/>
  <c r="E71" i="2"/>
  <c r="G205" i="13"/>
  <c r="E72" i="2"/>
  <c r="G206" i="13"/>
  <c r="E73" i="2"/>
  <c r="E75" i="2"/>
  <c r="G210" i="13"/>
  <c r="E76" i="2"/>
  <c r="G211" i="13"/>
  <c r="E77" i="2"/>
  <c r="G212" i="13"/>
  <c r="E78" i="2"/>
  <c r="G213" i="13"/>
  <c r="E79" i="2"/>
  <c r="G214" i="13"/>
  <c r="E80" i="2"/>
  <c r="G215" i="13"/>
  <c r="E81" i="2"/>
  <c r="G216" i="13"/>
  <c r="E82" i="2"/>
  <c r="G217" i="13"/>
  <c r="E83" i="2"/>
  <c r="G218" i="13"/>
  <c r="E84" i="2"/>
  <c r="G219" i="13"/>
  <c r="E85" i="2"/>
  <c r="G220" i="13"/>
  <c r="E88" i="2"/>
  <c r="G225" i="13"/>
  <c r="E89" i="2"/>
  <c r="G226" i="13"/>
  <c r="E90" i="2"/>
  <c r="G227" i="13"/>
  <c r="E91" i="2"/>
  <c r="G228" i="13"/>
  <c r="E92" i="2"/>
  <c r="G229" i="13"/>
  <c r="E93" i="2"/>
  <c r="G230" i="13"/>
  <c r="E94" i="2"/>
  <c r="G231" i="13"/>
  <c r="E95" i="2"/>
  <c r="G232" i="13"/>
  <c r="E96" i="2"/>
  <c r="G233" i="13"/>
  <c r="E97" i="2"/>
  <c r="E99" i="2"/>
  <c r="G237" i="13"/>
  <c r="E100" i="2"/>
  <c r="G238" i="13"/>
  <c r="E101" i="2"/>
  <c r="G239" i="13"/>
  <c r="E102" i="2"/>
  <c r="G240" i="13"/>
  <c r="E103" i="2"/>
  <c r="E105" i="2"/>
  <c r="G245" i="13"/>
  <c r="E106" i="2"/>
  <c r="G246" i="13"/>
  <c r="E107" i="2"/>
  <c r="G247" i="13"/>
  <c r="E108" i="2"/>
  <c r="G248" i="13"/>
  <c r="E109" i="2"/>
  <c r="G249" i="13"/>
  <c r="E110" i="2"/>
  <c r="G250" i="13"/>
  <c r="E111" i="2"/>
  <c r="G251" i="13"/>
  <c r="E112" i="2"/>
  <c r="G252" i="13"/>
  <c r="E113" i="2"/>
  <c r="G256" i="13"/>
  <c r="E114" i="2"/>
  <c r="G257" i="13"/>
  <c r="E115" i="2"/>
  <c r="G258" i="13"/>
  <c r="E116" i="2"/>
  <c r="E118" i="2"/>
  <c r="G264" i="13"/>
  <c r="E119" i="2"/>
  <c r="G265" i="13"/>
  <c r="E120" i="2"/>
  <c r="G266" i="13"/>
  <c r="E121" i="2"/>
  <c r="G267" i="13"/>
  <c r="E122" i="2"/>
  <c r="G268" i="13"/>
  <c r="E123" i="2"/>
  <c r="E124" i="2"/>
  <c r="G272" i="13"/>
  <c r="E125" i="2"/>
  <c r="G273" i="13"/>
  <c r="E126" i="2"/>
  <c r="G274" i="13"/>
  <c r="E127" i="2"/>
  <c r="G275" i="13"/>
  <c r="E128" i="2"/>
  <c r="E130" i="2"/>
  <c r="G281" i="13"/>
  <c r="E131" i="2"/>
  <c r="G282" i="13"/>
  <c r="E132" i="2"/>
  <c r="G283" i="13"/>
  <c r="E133" i="2"/>
  <c r="G284" i="13"/>
  <c r="E134" i="2"/>
  <c r="G285" i="13"/>
  <c r="E135" i="2"/>
  <c r="G286" i="13"/>
  <c r="E136" i="2"/>
  <c r="G287" i="13"/>
  <c r="E137" i="2"/>
  <c r="G288" i="13"/>
  <c r="E138" i="2"/>
  <c r="G289" i="13"/>
  <c r="E140" i="2"/>
  <c r="G291" i="13"/>
  <c r="E141" i="2"/>
  <c r="G292" i="13"/>
  <c r="E142" i="2"/>
  <c r="G293" i="13"/>
  <c r="E143" i="2"/>
  <c r="G294" i="13"/>
  <c r="E144" i="2"/>
  <c r="G295" i="13"/>
  <c r="E145" i="2"/>
  <c r="G296" i="13"/>
  <c r="E146" i="2"/>
  <c r="G297" i="13"/>
  <c r="E147" i="2"/>
  <c r="G298" i="13"/>
  <c r="E148" i="2"/>
  <c r="G299" i="13"/>
  <c r="E149" i="2"/>
  <c r="G300" i="13"/>
  <c r="E150" i="2"/>
  <c r="G301" i="13"/>
  <c r="E151" i="2"/>
  <c r="G302" i="13"/>
  <c r="E152" i="2"/>
  <c r="G303" i="13"/>
  <c r="E153" i="2"/>
  <c r="G304" i="13"/>
  <c r="E154" i="2"/>
  <c r="G305" i="13"/>
  <c r="E155" i="2"/>
  <c r="G306" i="13"/>
  <c r="E156" i="2"/>
  <c r="G307" i="13"/>
  <c r="E157" i="2"/>
  <c r="G308" i="13"/>
  <c r="E158" i="2"/>
  <c r="G309" i="13"/>
  <c r="E159" i="2"/>
  <c r="G310" i="13"/>
  <c r="E160" i="2"/>
  <c r="E161" i="2"/>
  <c r="G317" i="13"/>
  <c r="E162" i="2"/>
  <c r="G318" i="13"/>
  <c r="E163" i="2"/>
  <c r="G319" i="13"/>
  <c r="E164" i="2"/>
  <c r="G320" i="13"/>
  <c r="E165" i="2"/>
  <c r="G321" i="13"/>
  <c r="E166" i="2"/>
  <c r="G322" i="13"/>
  <c r="E167" i="2"/>
  <c r="G323" i="13"/>
  <c r="E168" i="2"/>
  <c r="G324" i="13"/>
  <c r="E169" i="2"/>
  <c r="G325" i="13"/>
  <c r="E170" i="2"/>
  <c r="G326" i="13"/>
  <c r="E171" i="2"/>
  <c r="G327" i="13"/>
  <c r="E172" i="2"/>
  <c r="G328" i="13"/>
  <c r="E173" i="2"/>
  <c r="G329" i="13"/>
  <c r="E174" i="2"/>
  <c r="G330" i="13"/>
  <c r="E175" i="2"/>
  <c r="K97" i="7"/>
  <c r="E178" i="2"/>
  <c r="G335" i="13"/>
  <c r="K98" i="7"/>
  <c r="E179" i="2"/>
  <c r="G336" i="13"/>
  <c r="K99" i="7"/>
  <c r="E180" i="2"/>
  <c r="G337" i="13"/>
  <c r="K100" i="7"/>
  <c r="E181" i="2"/>
  <c r="G338" i="13"/>
  <c r="K101" i="7"/>
  <c r="E182" i="2"/>
  <c r="G339" i="13"/>
  <c r="K102" i="7"/>
  <c r="E183" i="2"/>
  <c r="G340" i="13"/>
  <c r="K103" i="7"/>
  <c r="E184" i="2"/>
  <c r="G341" i="13"/>
  <c r="K104" i="7"/>
  <c r="E185" i="2"/>
  <c r="G342" i="13"/>
  <c r="E186" i="2"/>
  <c r="E187" i="2"/>
  <c r="G346" i="13"/>
  <c r="G362" i="13"/>
  <c r="E204" i="2"/>
  <c r="G363" i="13"/>
  <c r="E205" i="2"/>
  <c r="G364" i="13"/>
  <c r="E206" i="2"/>
  <c r="G365" i="13"/>
  <c r="E207" i="2"/>
  <c r="G366" i="13"/>
  <c r="E208" i="2"/>
  <c r="G367" i="13"/>
  <c r="E209" i="2"/>
  <c r="G368" i="13"/>
  <c r="E210" i="2"/>
  <c r="G369" i="13"/>
  <c r="E211" i="2"/>
  <c r="G370" i="13"/>
  <c r="E212" i="2"/>
  <c r="G371" i="13"/>
  <c r="E213" i="2"/>
  <c r="G373" i="13"/>
  <c r="E214" i="2"/>
  <c r="G374" i="13"/>
  <c r="E215" i="2"/>
  <c r="G375" i="13"/>
  <c r="E216" i="2"/>
  <c r="G376" i="13"/>
  <c r="E217" i="2"/>
  <c r="G377" i="13"/>
  <c r="E218" i="2"/>
  <c r="G378" i="13"/>
  <c r="E219" i="2"/>
  <c r="G379" i="13"/>
  <c r="E220" i="2"/>
  <c r="G380" i="13"/>
  <c r="E221" i="2"/>
  <c r="G381" i="13"/>
  <c r="E222" i="2"/>
  <c r="G382" i="13"/>
  <c r="E223" i="2"/>
  <c r="G383" i="13"/>
  <c r="E224" i="2"/>
  <c r="G384" i="13"/>
  <c r="E225" i="2"/>
  <c r="G385" i="13"/>
  <c r="E226" i="2"/>
  <c r="G386" i="13"/>
  <c r="E227" i="2"/>
  <c r="G387" i="13"/>
  <c r="E228" i="2"/>
  <c r="G388" i="13"/>
  <c r="E229" i="2"/>
  <c r="G390" i="13"/>
  <c r="E231" i="2"/>
  <c r="G392" i="13"/>
  <c r="E232" i="2"/>
  <c r="G393" i="13"/>
  <c r="E235" i="2"/>
  <c r="G398" i="13"/>
  <c r="E236" i="2"/>
  <c r="G399" i="13"/>
  <c r="E237" i="2"/>
  <c r="G400" i="13"/>
  <c r="E238" i="2"/>
  <c r="G401" i="13"/>
  <c r="E239" i="2"/>
  <c r="G402" i="13"/>
  <c r="E240" i="2"/>
  <c r="G403" i="13"/>
  <c r="E241" i="2"/>
  <c r="G404" i="13"/>
  <c r="E242" i="2"/>
  <c r="G405" i="13"/>
  <c r="E243" i="2"/>
  <c r="G406" i="13"/>
  <c r="E244" i="2"/>
  <c r="G407" i="13"/>
  <c r="E245" i="2"/>
  <c r="G409" i="13"/>
  <c r="E247" i="2"/>
  <c r="G411" i="13"/>
  <c r="E248" i="2"/>
  <c r="G412" i="13"/>
  <c r="E249" i="2"/>
  <c r="G413" i="13"/>
  <c r="E250" i="2"/>
  <c r="G414" i="13"/>
  <c r="E251" i="2"/>
  <c r="G415" i="13"/>
  <c r="E252" i="2"/>
  <c r="G416" i="13"/>
  <c r="E253" i="2"/>
  <c r="G417" i="13"/>
  <c r="E254" i="2"/>
  <c r="G418" i="13"/>
  <c r="E257" i="2"/>
  <c r="G424" i="13"/>
  <c r="E258" i="2"/>
  <c r="G425" i="13"/>
  <c r="E259" i="2"/>
  <c r="E261" i="2"/>
  <c r="G429" i="13"/>
  <c r="E262" i="2"/>
  <c r="G430" i="13"/>
  <c r="E263" i="2"/>
  <c r="G431" i="13"/>
  <c r="E264" i="2"/>
  <c r="G432" i="13"/>
  <c r="E265" i="2"/>
  <c r="G433" i="13"/>
  <c r="E266" i="2"/>
  <c r="G434" i="13"/>
  <c r="E267" i="2"/>
  <c r="G435" i="13"/>
  <c r="E268" i="2"/>
  <c r="G436" i="13"/>
  <c r="E269" i="2"/>
  <c r="G437" i="13"/>
  <c r="E270" i="2"/>
  <c r="G438" i="13"/>
  <c r="E271" i="2"/>
  <c r="G439" i="13"/>
  <c r="E272" i="2"/>
  <c r="G440" i="13"/>
  <c r="E273" i="2"/>
  <c r="G441" i="13"/>
  <c r="E274" i="2"/>
  <c r="G442" i="13"/>
  <c r="E275" i="2"/>
  <c r="G443" i="13"/>
  <c r="E276" i="2"/>
  <c r="G444" i="13"/>
  <c r="E277" i="2"/>
  <c r="E278" i="2"/>
  <c r="G445" i="13"/>
  <c r="E279" i="2"/>
  <c r="G446" i="13"/>
  <c r="E280" i="2"/>
  <c r="G447" i="13"/>
  <c r="E281" i="2"/>
  <c r="G448" i="13"/>
  <c r="E282" i="2"/>
  <c r="G449" i="13"/>
  <c r="E283" i="2"/>
  <c r="G450" i="13"/>
  <c r="E284" i="2"/>
  <c r="G451" i="13"/>
  <c r="E285" i="2"/>
  <c r="G452" i="13"/>
  <c r="E286" i="2"/>
  <c r="G453" i="13"/>
  <c r="G456" i="13"/>
  <c r="E321" i="13"/>
  <c r="F321" i="13"/>
  <c r="F457" i="13"/>
  <c r="F456" i="13"/>
  <c r="F455" i="13"/>
  <c r="F454" i="13"/>
  <c r="F453" i="13"/>
  <c r="F452" i="13"/>
  <c r="F451" i="13"/>
  <c r="F450" i="13"/>
  <c r="F449" i="13"/>
  <c r="F448" i="13"/>
  <c r="F447" i="13"/>
  <c r="F446" i="13"/>
  <c r="F445" i="13"/>
  <c r="F444" i="13"/>
  <c r="F443" i="13"/>
  <c r="F442" i="13"/>
  <c r="F441" i="13"/>
  <c r="F440" i="13"/>
  <c r="F439" i="13"/>
  <c r="F438" i="13"/>
  <c r="F437" i="13"/>
  <c r="F436" i="13"/>
  <c r="F435" i="13"/>
  <c r="F434" i="13"/>
  <c r="F433" i="13"/>
  <c r="F432" i="13"/>
  <c r="F431" i="13"/>
  <c r="F430" i="13"/>
  <c r="F429" i="13"/>
  <c r="F428" i="13"/>
  <c r="F425" i="13"/>
  <c r="F424" i="13"/>
  <c r="F418" i="13"/>
  <c r="F417" i="13"/>
  <c r="F416" i="13"/>
  <c r="F415" i="13"/>
  <c r="F414" i="13"/>
  <c r="F413" i="13"/>
  <c r="F412" i="13"/>
  <c r="F411" i="13"/>
  <c r="F410" i="13"/>
  <c r="F407" i="13"/>
  <c r="F406" i="13"/>
  <c r="F405" i="13"/>
  <c r="F404" i="13"/>
  <c r="F403" i="13"/>
  <c r="F402" i="13"/>
  <c r="F401" i="13"/>
  <c r="F400" i="13"/>
  <c r="F399" i="13"/>
  <c r="F398" i="13"/>
  <c r="F393" i="13"/>
  <c r="F392" i="13"/>
  <c r="F391" i="13"/>
  <c r="F388" i="13"/>
  <c r="F387" i="13"/>
  <c r="F386" i="13"/>
  <c r="F385" i="13"/>
  <c r="F384" i="13"/>
  <c r="F383" i="13"/>
  <c r="F382" i="13"/>
  <c r="F381" i="13"/>
  <c r="F380" i="13"/>
  <c r="F379" i="13"/>
  <c r="F378" i="13"/>
  <c r="F377" i="13"/>
  <c r="F376" i="13"/>
  <c r="F375" i="13"/>
  <c r="F374" i="13"/>
  <c r="F373" i="13"/>
  <c r="F371" i="13"/>
  <c r="F370" i="13"/>
  <c r="F369" i="13"/>
  <c r="F368" i="13"/>
  <c r="F367" i="13"/>
  <c r="F366" i="13"/>
  <c r="F365" i="13"/>
  <c r="F364" i="13"/>
  <c r="F363" i="13"/>
  <c r="F362" i="13"/>
  <c r="F361" i="13"/>
  <c r="F360" i="13"/>
  <c r="F359" i="13"/>
  <c r="F358" i="13"/>
  <c r="F357" i="13"/>
  <c r="F356" i="13"/>
  <c r="F346" i="13"/>
  <c r="F342" i="13"/>
  <c r="F341" i="13"/>
  <c r="F340" i="13"/>
  <c r="F339" i="13"/>
  <c r="F338" i="13"/>
  <c r="F337" i="13"/>
  <c r="F336" i="13"/>
  <c r="F335" i="13"/>
  <c r="F334" i="13"/>
  <c r="F333" i="13"/>
  <c r="F330" i="13"/>
  <c r="F329" i="13"/>
  <c r="F328" i="13"/>
  <c r="F327" i="13"/>
  <c r="F326" i="13"/>
  <c r="F325" i="13"/>
  <c r="F324" i="13"/>
  <c r="F323" i="13"/>
  <c r="F322" i="13"/>
  <c r="F320" i="13"/>
  <c r="F319" i="13"/>
  <c r="F318" i="13"/>
  <c r="F317" i="13"/>
  <c r="F310" i="13"/>
  <c r="F309" i="13"/>
  <c r="F308" i="13"/>
  <c r="F307" i="13"/>
  <c r="F306" i="13"/>
  <c r="F305" i="13"/>
  <c r="F304" i="13"/>
  <c r="F303" i="13"/>
  <c r="F302" i="13"/>
  <c r="F301" i="13"/>
  <c r="F299" i="13"/>
  <c r="F298" i="13"/>
  <c r="F297" i="13"/>
  <c r="F296" i="13"/>
  <c r="F295" i="13"/>
  <c r="F294" i="13"/>
  <c r="F293" i="13"/>
  <c r="F292" i="13"/>
  <c r="F289" i="13"/>
  <c r="F288" i="13"/>
  <c r="F287" i="13"/>
  <c r="F286" i="13"/>
  <c r="F285" i="13"/>
  <c r="F284" i="13"/>
  <c r="F283" i="13"/>
  <c r="F282" i="13"/>
  <c r="F281" i="13"/>
  <c r="F280" i="13"/>
  <c r="F275" i="13"/>
  <c r="F274" i="13"/>
  <c r="F272" i="13"/>
  <c r="F268" i="13"/>
  <c r="F267" i="13"/>
  <c r="F266" i="13"/>
  <c r="F265" i="13"/>
  <c r="F264" i="13"/>
  <c r="F263" i="13"/>
  <c r="F258" i="13"/>
  <c r="F256" i="13"/>
  <c r="F252" i="13"/>
  <c r="F251" i="13"/>
  <c r="F250" i="13"/>
  <c r="F249" i="13"/>
  <c r="F248" i="13"/>
  <c r="F247" i="13"/>
  <c r="F246" i="13"/>
  <c r="F245" i="13"/>
  <c r="F244" i="13"/>
  <c r="F240" i="13"/>
  <c r="F238" i="13"/>
  <c r="F237" i="13"/>
  <c r="F236" i="13"/>
  <c r="F233" i="13"/>
  <c r="F232" i="13"/>
  <c r="F231" i="13"/>
  <c r="F230" i="13"/>
  <c r="F229" i="13"/>
  <c r="F228" i="13"/>
  <c r="F227" i="13"/>
  <c r="F226" i="13"/>
  <c r="F225" i="13"/>
  <c r="F220" i="13"/>
  <c r="F219" i="13"/>
  <c r="F218" i="13"/>
  <c r="F217" i="13"/>
  <c r="F216" i="13"/>
  <c r="F215" i="13"/>
  <c r="F214" i="13"/>
  <c r="F213" i="13"/>
  <c r="F212" i="13"/>
  <c r="F211" i="13"/>
  <c r="F209" i="13"/>
  <c r="F206" i="13"/>
  <c r="F205" i="13"/>
  <c r="F204" i="13"/>
  <c r="F203" i="13"/>
  <c r="F202" i="13"/>
  <c r="F201" i="13"/>
  <c r="F200" i="13"/>
  <c r="F199" i="13"/>
  <c r="F198" i="13"/>
  <c r="F197" i="13"/>
  <c r="F196" i="13"/>
  <c r="F195" i="13"/>
  <c r="F194" i="13"/>
  <c r="F193" i="13"/>
  <c r="F192" i="13"/>
  <c r="F191" i="13"/>
  <c r="F190" i="13"/>
  <c r="F189" i="13"/>
  <c r="F186" i="13"/>
  <c r="F185" i="13"/>
  <c r="F184" i="13"/>
  <c r="F183" i="13"/>
  <c r="F182"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47" i="13"/>
  <c r="F146" i="13"/>
  <c r="F145" i="13"/>
  <c r="F144" i="13"/>
  <c r="F143" i="13"/>
  <c r="F142" i="13"/>
  <c r="F141" i="13"/>
  <c r="F139" i="13"/>
  <c r="F138" i="13"/>
  <c r="F137" i="13"/>
  <c r="F136" i="13"/>
  <c r="F135" i="13"/>
  <c r="F134" i="13"/>
  <c r="F133" i="13"/>
  <c r="F132" i="13"/>
  <c r="E457" i="13"/>
  <c r="E456" i="13"/>
  <c r="E455" i="13"/>
  <c r="E454" i="13"/>
  <c r="E453" i="13"/>
  <c r="E452" i="13"/>
  <c r="E451" i="13"/>
  <c r="E450" i="13"/>
  <c r="E449" i="13"/>
  <c r="E448" i="13"/>
  <c r="E447" i="13"/>
  <c r="E446" i="13"/>
  <c r="E445" i="13"/>
  <c r="E444" i="13"/>
  <c r="E443" i="13"/>
  <c r="E442" i="13"/>
  <c r="E441" i="13"/>
  <c r="E440" i="13"/>
  <c r="E438" i="13"/>
  <c r="E437" i="13"/>
  <c r="E436" i="13"/>
  <c r="E435" i="13"/>
  <c r="E434" i="13"/>
  <c r="E433" i="13"/>
  <c r="E432" i="13"/>
  <c r="E431" i="13"/>
  <c r="E430" i="13"/>
  <c r="E425" i="13"/>
  <c r="E424" i="13"/>
  <c r="E418" i="13"/>
  <c r="E417" i="13"/>
  <c r="E416" i="13"/>
  <c r="E415" i="13"/>
  <c r="E414" i="13"/>
  <c r="E413" i="13"/>
  <c r="E412" i="13"/>
  <c r="E411" i="13"/>
  <c r="E407" i="13"/>
  <c r="E406" i="13"/>
  <c r="E405" i="13"/>
  <c r="E404" i="13"/>
  <c r="E403" i="13"/>
  <c r="E402" i="13"/>
  <c r="E401" i="13"/>
  <c r="E400" i="13"/>
  <c r="E399" i="13"/>
  <c r="E398" i="13"/>
  <c r="E393" i="13"/>
  <c r="E392" i="13"/>
  <c r="E388" i="13"/>
  <c r="E387" i="13"/>
  <c r="E386" i="13"/>
  <c r="E385" i="13"/>
  <c r="E384" i="13"/>
  <c r="E383" i="13"/>
  <c r="E382" i="13"/>
  <c r="E381" i="13"/>
  <c r="E380" i="13"/>
  <c r="E379" i="13"/>
  <c r="E378" i="13"/>
  <c r="E377" i="13"/>
  <c r="E376" i="13"/>
  <c r="E375" i="13"/>
  <c r="E374" i="13"/>
  <c r="E373" i="13"/>
  <c r="E371" i="13"/>
  <c r="E370" i="13"/>
  <c r="E369" i="13"/>
  <c r="E368" i="13"/>
  <c r="E367" i="13"/>
  <c r="E366" i="13"/>
  <c r="E365" i="13"/>
  <c r="E364" i="13"/>
  <c r="E363" i="13"/>
  <c r="E362" i="13"/>
  <c r="E361" i="13"/>
  <c r="E360" i="13"/>
  <c r="E359" i="13"/>
  <c r="E358" i="13"/>
  <c r="E357" i="13"/>
  <c r="E356" i="13"/>
  <c r="E346" i="13"/>
  <c r="E342" i="13"/>
  <c r="E341" i="13"/>
  <c r="E340" i="13"/>
  <c r="E339" i="13"/>
  <c r="E338" i="13"/>
  <c r="E337" i="13"/>
  <c r="E336" i="13"/>
  <c r="E335" i="13"/>
  <c r="E334" i="13"/>
  <c r="E330" i="13"/>
  <c r="E329" i="13"/>
  <c r="E328" i="13"/>
  <c r="E327" i="13"/>
  <c r="E326" i="13"/>
  <c r="E325" i="13"/>
  <c r="E324" i="13"/>
  <c r="E323" i="13"/>
  <c r="E322" i="13"/>
  <c r="E320" i="13"/>
  <c r="E319" i="13"/>
  <c r="E318" i="13"/>
  <c r="E317" i="13"/>
  <c r="E310" i="13"/>
  <c r="E309" i="13"/>
  <c r="E308" i="13"/>
  <c r="E307" i="13"/>
  <c r="E306" i="13"/>
  <c r="E305" i="13"/>
  <c r="E304" i="13"/>
  <c r="E303" i="13"/>
  <c r="E302" i="13"/>
  <c r="E301" i="13"/>
  <c r="E300" i="13"/>
  <c r="E299" i="13"/>
  <c r="E298" i="13"/>
  <c r="E297" i="13"/>
  <c r="E296" i="13"/>
  <c r="E295" i="13"/>
  <c r="E294" i="13"/>
  <c r="E293" i="13"/>
  <c r="E292" i="13"/>
  <c r="E291" i="13"/>
  <c r="E289" i="13"/>
  <c r="E288" i="13"/>
  <c r="E287" i="13"/>
  <c r="E286" i="13"/>
  <c r="E285" i="13"/>
  <c r="E284" i="13"/>
  <c r="E283" i="13"/>
  <c r="E282" i="13"/>
  <c r="E281" i="13"/>
  <c r="E275" i="13"/>
  <c r="E274" i="13"/>
  <c r="E273" i="13"/>
  <c r="E272" i="13"/>
  <c r="E268" i="13"/>
  <c r="E267" i="13"/>
  <c r="E266" i="13"/>
  <c r="E265" i="13"/>
  <c r="E264" i="13"/>
  <c r="E258" i="13"/>
  <c r="E257" i="13"/>
  <c r="E256" i="13"/>
  <c r="E252" i="13"/>
  <c r="E251" i="13"/>
  <c r="E250" i="13"/>
  <c r="E249" i="13"/>
  <c r="E248" i="13"/>
  <c r="E247" i="13"/>
  <c r="E246" i="13"/>
  <c r="E245" i="13"/>
  <c r="E240" i="13"/>
  <c r="E239" i="13"/>
  <c r="E238" i="13"/>
  <c r="E237" i="13"/>
  <c r="E233" i="13"/>
  <c r="E232" i="13"/>
  <c r="E231" i="13"/>
  <c r="E230" i="13"/>
  <c r="E229" i="13"/>
  <c r="E228" i="13"/>
  <c r="E227" i="13"/>
  <c r="E226" i="13"/>
  <c r="E225" i="13"/>
  <c r="E220" i="13"/>
  <c r="E219" i="13"/>
  <c r="E218" i="13"/>
  <c r="E217" i="13"/>
  <c r="E216" i="13"/>
  <c r="E215" i="13"/>
  <c r="E214" i="13"/>
  <c r="E213" i="13"/>
  <c r="E212" i="13"/>
  <c r="E211" i="13"/>
  <c r="E206" i="13"/>
  <c r="E205" i="13"/>
  <c r="E204" i="13"/>
  <c r="E203" i="13"/>
  <c r="E202" i="13"/>
  <c r="E201" i="13"/>
  <c r="E200" i="13"/>
  <c r="E199" i="13"/>
  <c r="E198" i="13"/>
  <c r="E197" i="13"/>
  <c r="E196" i="13"/>
  <c r="E195" i="13"/>
  <c r="E194" i="13"/>
  <c r="E193" i="13"/>
  <c r="E192" i="13"/>
  <c r="E191" i="13"/>
  <c r="E190" i="13"/>
  <c r="E186" i="13"/>
  <c r="E185" i="13"/>
  <c r="E184" i="13"/>
  <c r="E183" i="13"/>
  <c r="E182"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47" i="13"/>
  <c r="E146" i="13"/>
  <c r="E145" i="13"/>
  <c r="E144" i="13"/>
  <c r="E143" i="13"/>
  <c r="E142" i="13"/>
  <c r="E141" i="13"/>
  <c r="E140" i="13"/>
  <c r="E139" i="13"/>
  <c r="E138" i="13"/>
  <c r="E137" i="13"/>
  <c r="E136" i="13"/>
  <c r="E135" i="13"/>
  <c r="E134" i="13"/>
  <c r="E133" i="13"/>
  <c r="E132" i="13"/>
  <c r="A287" i="2"/>
  <c r="A288" i="2"/>
  <c r="A289" i="2"/>
  <c r="A290"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57" i="2"/>
  <c r="D236" i="2"/>
  <c r="C399" i="13"/>
  <c r="D399" i="13"/>
  <c r="D237" i="2"/>
  <c r="C400" i="13"/>
  <c r="D400" i="13"/>
  <c r="D238" i="2"/>
  <c r="C401" i="13"/>
  <c r="D401" i="13"/>
  <c r="D239" i="2"/>
  <c r="C402" i="13"/>
  <c r="D402" i="13"/>
  <c r="D240" i="2"/>
  <c r="C403" i="13"/>
  <c r="D403" i="13"/>
  <c r="D241" i="2"/>
  <c r="C404" i="13"/>
  <c r="D404" i="13"/>
  <c r="D242" i="2"/>
  <c r="C405" i="13"/>
  <c r="D405" i="13"/>
  <c r="D243" i="2"/>
  <c r="C406" i="13"/>
  <c r="D406" i="13"/>
  <c r="D244" i="2"/>
  <c r="C407" i="13"/>
  <c r="D407" i="13"/>
  <c r="D245" i="2"/>
  <c r="C409" i="13"/>
  <c r="D409" i="13"/>
  <c r="D247" i="2"/>
  <c r="C411" i="13"/>
  <c r="D411" i="13"/>
  <c r="D248" i="2"/>
  <c r="C412" i="13"/>
  <c r="D412" i="13"/>
  <c r="D249" i="2"/>
  <c r="C413" i="13"/>
  <c r="D413" i="13"/>
  <c r="D250" i="2"/>
  <c r="C414" i="13"/>
  <c r="D414" i="13"/>
  <c r="D251" i="2"/>
  <c r="C415" i="13"/>
  <c r="D415" i="13"/>
  <c r="D252" i="2"/>
  <c r="C416" i="13"/>
  <c r="D416" i="13"/>
  <c r="D253" i="2"/>
  <c r="C417" i="13"/>
  <c r="D417" i="13"/>
  <c r="D254" i="2"/>
  <c r="C418" i="13"/>
  <c r="D418" i="13"/>
  <c r="A247" i="2"/>
  <c r="A248" i="2"/>
  <c r="A249" i="2"/>
  <c r="A250" i="2"/>
  <c r="A251" i="2"/>
  <c r="A252" i="2"/>
  <c r="A253" i="2"/>
  <c r="A254" i="2"/>
  <c r="A236" i="2"/>
  <c r="A237" i="2"/>
  <c r="A238" i="2"/>
  <c r="A239" i="2"/>
  <c r="A240" i="2"/>
  <c r="A241" i="2"/>
  <c r="A242" i="2"/>
  <c r="A243" i="2"/>
  <c r="A244" i="2"/>
  <c r="A246" i="2"/>
  <c r="A235" i="2"/>
  <c r="A231" i="2"/>
  <c r="D231" i="2"/>
  <c r="C392" i="13"/>
  <c r="D392" i="13"/>
  <c r="A232" i="2"/>
  <c r="D232" i="2"/>
  <c r="C393" i="13"/>
  <c r="D393" i="13"/>
  <c r="A222" i="2"/>
  <c r="D222" i="2"/>
  <c r="C382" i="13"/>
  <c r="D382" i="13"/>
  <c r="A223" i="2"/>
  <c r="D223" i="2"/>
  <c r="C383" i="13"/>
  <c r="D383" i="13"/>
  <c r="A224" i="2"/>
  <c r="D224" i="2"/>
  <c r="C384" i="13"/>
  <c r="D384" i="13"/>
  <c r="A225" i="2"/>
  <c r="D225" i="2"/>
  <c r="C385" i="13"/>
  <c r="D385" i="13"/>
  <c r="A226" i="2"/>
  <c r="D226" i="2"/>
  <c r="C386" i="13"/>
  <c r="D386" i="13"/>
  <c r="A227" i="2"/>
  <c r="D227" i="2"/>
  <c r="C387" i="13"/>
  <c r="D387" i="13"/>
  <c r="A228" i="2"/>
  <c r="D228" i="2"/>
  <c r="C388" i="13"/>
  <c r="D388" i="13"/>
  <c r="D229" i="2"/>
  <c r="C390" i="13"/>
  <c r="D390" i="13"/>
  <c r="A230" i="2"/>
  <c r="D217" i="2"/>
  <c r="C377" i="13"/>
  <c r="D377" i="13"/>
  <c r="D218" i="2"/>
  <c r="C378" i="13"/>
  <c r="D378" i="13"/>
  <c r="D219" i="2"/>
  <c r="C379" i="13"/>
  <c r="D379" i="13"/>
  <c r="D220" i="2"/>
  <c r="C380" i="13"/>
  <c r="D380" i="13"/>
  <c r="D221" i="2"/>
  <c r="C381" i="13"/>
  <c r="D381" i="13"/>
  <c r="A219" i="2"/>
  <c r="A220" i="2"/>
  <c r="A221" i="2"/>
  <c r="D89" i="2"/>
  <c r="C226" i="13"/>
  <c r="D226" i="13"/>
  <c r="D90" i="2"/>
  <c r="C227" i="13"/>
  <c r="D227" i="13"/>
  <c r="D91" i="2"/>
  <c r="C228" i="13"/>
  <c r="D228" i="13"/>
  <c r="D92" i="2"/>
  <c r="C229" i="13"/>
  <c r="D229" i="13"/>
  <c r="D93" i="2"/>
  <c r="C230" i="13"/>
  <c r="D230" i="13"/>
  <c r="D94" i="2"/>
  <c r="C231" i="13"/>
  <c r="D231" i="13"/>
  <c r="D95" i="2"/>
  <c r="C232" i="13"/>
  <c r="D232" i="13"/>
  <c r="D96" i="2"/>
  <c r="C233" i="13"/>
  <c r="D233" i="13"/>
  <c r="D97" i="2"/>
  <c r="C235" i="13"/>
  <c r="D99" i="2"/>
  <c r="C237" i="13"/>
  <c r="D237" i="13"/>
  <c r="D100" i="2"/>
  <c r="C238" i="13"/>
  <c r="D238" i="13"/>
  <c r="D101" i="2"/>
  <c r="C239" i="13"/>
  <c r="D239" i="13"/>
  <c r="D102" i="2"/>
  <c r="C240" i="13"/>
  <c r="D240" i="13"/>
  <c r="D103" i="2"/>
  <c r="D105" i="2"/>
  <c r="C245" i="13"/>
  <c r="D245" i="13"/>
  <c r="D106" i="2"/>
  <c r="C246" i="13"/>
  <c r="D246" i="13"/>
  <c r="D107" i="2"/>
  <c r="C247" i="13"/>
  <c r="D247" i="13"/>
  <c r="D108" i="2"/>
  <c r="C248" i="13"/>
  <c r="D248" i="13"/>
  <c r="D109" i="2"/>
  <c r="C255" i="13"/>
  <c r="D110" i="2"/>
  <c r="C250" i="13"/>
  <c r="D250" i="13"/>
  <c r="D111" i="2"/>
  <c r="C251" i="13"/>
  <c r="D251" i="13"/>
  <c r="D112" i="2"/>
  <c r="C252" i="13"/>
  <c r="D252" i="13"/>
  <c r="D113" i="2"/>
  <c r="C256" i="13"/>
  <c r="D256" i="13"/>
  <c r="D114" i="2"/>
  <c r="C257" i="13"/>
  <c r="D257" i="13"/>
  <c r="D115" i="2"/>
  <c r="C258" i="13"/>
  <c r="D258" i="13"/>
  <c r="D116" i="2"/>
  <c r="C262" i="13"/>
  <c r="D118" i="2"/>
  <c r="C264" i="13"/>
  <c r="D264" i="13"/>
  <c r="D119" i="2"/>
  <c r="C265" i="13"/>
  <c r="D265" i="13"/>
  <c r="D120" i="2"/>
  <c r="C266" i="13"/>
  <c r="D266" i="13"/>
  <c r="D121" i="2"/>
  <c r="C267" i="13"/>
  <c r="D267" i="13"/>
  <c r="D122" i="2"/>
  <c r="C268" i="13"/>
  <c r="D268" i="13"/>
  <c r="D123" i="2"/>
  <c r="C271" i="13"/>
  <c r="D124" i="2"/>
  <c r="C272" i="13"/>
  <c r="D272" i="13"/>
  <c r="D125" i="2"/>
  <c r="C273" i="13"/>
  <c r="D273" i="13"/>
  <c r="D126" i="2"/>
  <c r="C274" i="13"/>
  <c r="D274" i="13"/>
  <c r="D127" i="2"/>
  <c r="C275" i="13"/>
  <c r="D275" i="13"/>
  <c r="D128" i="2"/>
  <c r="C278" i="13"/>
  <c r="D130" i="2"/>
  <c r="C281" i="13"/>
  <c r="D281" i="13"/>
  <c r="D131" i="2"/>
  <c r="C282" i="13"/>
  <c r="D282" i="13"/>
  <c r="D132" i="2"/>
  <c r="C283" i="13"/>
  <c r="D133" i="2"/>
  <c r="C284" i="13"/>
  <c r="D284" i="13"/>
  <c r="D134" i="2"/>
  <c r="C285" i="13"/>
  <c r="D285" i="13"/>
  <c r="D135" i="2"/>
  <c r="C286" i="13"/>
  <c r="D286" i="13"/>
  <c r="D136" i="2"/>
  <c r="C287" i="13"/>
  <c r="D287" i="13"/>
  <c r="D137" i="2"/>
  <c r="C288" i="13"/>
  <c r="D288" i="13"/>
  <c r="D138" i="2"/>
  <c r="C289" i="13"/>
  <c r="D289" i="13"/>
  <c r="D140" i="2"/>
  <c r="C291" i="13"/>
  <c r="D291" i="13"/>
  <c r="D141" i="2"/>
  <c r="C292" i="13"/>
  <c r="D292" i="13"/>
  <c r="D142" i="2"/>
  <c r="C293" i="13"/>
  <c r="D293" i="13"/>
  <c r="D143" i="2"/>
  <c r="C294" i="13"/>
  <c r="D294" i="13"/>
  <c r="D144" i="2"/>
  <c r="C295" i="13"/>
  <c r="D295" i="13"/>
  <c r="D145" i="2"/>
  <c r="C296" i="13"/>
  <c r="D296" i="13"/>
  <c r="D146" i="2"/>
  <c r="C297" i="13"/>
  <c r="D297" i="13"/>
  <c r="D147" i="2"/>
  <c r="C298" i="13"/>
  <c r="D298" i="13"/>
  <c r="D148" i="2"/>
  <c r="C299" i="13"/>
  <c r="D299" i="13"/>
  <c r="D149" i="2"/>
  <c r="C300" i="13"/>
  <c r="D300" i="13"/>
  <c r="D150" i="2"/>
  <c r="C301" i="13"/>
  <c r="D301" i="13"/>
  <c r="D151" i="2"/>
  <c r="C302" i="13"/>
  <c r="D302" i="13"/>
  <c r="D152" i="2"/>
  <c r="C303" i="13"/>
  <c r="D303" i="13"/>
  <c r="D153" i="2"/>
  <c r="C304" i="13"/>
  <c r="D304" i="13"/>
  <c r="D154" i="2"/>
  <c r="C305" i="13"/>
  <c r="D305" i="13"/>
  <c r="D155" i="2"/>
  <c r="C306" i="13"/>
  <c r="D306" i="13"/>
  <c r="D156" i="2"/>
  <c r="C307" i="13"/>
  <c r="D307" i="13"/>
  <c r="D157" i="2"/>
  <c r="C308" i="13"/>
  <c r="D308" i="13"/>
  <c r="D158" i="2"/>
  <c r="C309" i="13"/>
  <c r="D309" i="13"/>
  <c r="D159" i="2"/>
  <c r="C310" i="13"/>
  <c r="D310" i="13"/>
  <c r="D160" i="2"/>
  <c r="C316" i="13"/>
  <c r="D161" i="2"/>
  <c r="C317" i="13"/>
  <c r="D317" i="13"/>
  <c r="D162" i="2"/>
  <c r="C318" i="13"/>
  <c r="D318" i="13"/>
  <c r="D163" i="2"/>
  <c r="C319" i="13"/>
  <c r="D319" i="13"/>
  <c r="D164" i="2"/>
  <c r="C320" i="13"/>
  <c r="D320" i="13"/>
  <c r="D165" i="2"/>
  <c r="C321" i="13"/>
  <c r="D321" i="13"/>
  <c r="D166" i="2"/>
  <c r="C322" i="13"/>
  <c r="D322" i="13"/>
  <c r="D167" i="2"/>
  <c r="C323" i="13"/>
  <c r="D323" i="13"/>
  <c r="D168" i="2"/>
  <c r="C324" i="13"/>
  <c r="D324" i="13"/>
  <c r="D169" i="2"/>
  <c r="C325" i="13"/>
  <c r="D325" i="13"/>
  <c r="D170" i="2"/>
  <c r="C326" i="13"/>
  <c r="D326" i="13"/>
  <c r="D171" i="2"/>
  <c r="C327" i="13"/>
  <c r="D327" i="13"/>
  <c r="D172" i="2"/>
  <c r="C328" i="13"/>
  <c r="D328" i="13"/>
  <c r="D173" i="2"/>
  <c r="C329" i="13"/>
  <c r="D329" i="13"/>
  <c r="D174" i="2"/>
  <c r="C330" i="13"/>
  <c r="D330" i="13"/>
  <c r="D175" i="2"/>
  <c r="C332" i="13"/>
  <c r="D177" i="2"/>
  <c r="C334" i="13"/>
  <c r="D334" i="13"/>
  <c r="E177" i="2"/>
  <c r="D178" i="2"/>
  <c r="C335" i="13"/>
  <c r="D335" i="13"/>
  <c r="D179" i="2"/>
  <c r="C336" i="13"/>
  <c r="D336" i="13"/>
  <c r="D180" i="2"/>
  <c r="C337" i="13"/>
  <c r="D337" i="13"/>
  <c r="D181" i="2"/>
  <c r="C338" i="13"/>
  <c r="D338" i="13"/>
  <c r="D182" i="2"/>
  <c r="C339" i="13"/>
  <c r="D339" i="13"/>
  <c r="D183" i="2"/>
  <c r="C340" i="13"/>
  <c r="D340" i="13"/>
  <c r="D184" i="2"/>
  <c r="C341" i="13"/>
  <c r="D341" i="13"/>
  <c r="D185" i="2"/>
  <c r="C342" i="13"/>
  <c r="D342" i="13"/>
  <c r="D186" i="2"/>
  <c r="C345" i="13"/>
  <c r="D345" i="13"/>
  <c r="D187" i="2"/>
  <c r="C346" i="13"/>
  <c r="D346" i="13"/>
  <c r="D198" i="2"/>
  <c r="C357" i="13"/>
  <c r="D357" i="13"/>
  <c r="D199" i="2"/>
  <c r="C358" i="13"/>
  <c r="D358" i="13"/>
  <c r="D200" i="2"/>
  <c r="C359" i="13"/>
  <c r="D359" i="13"/>
  <c r="D201" i="2"/>
  <c r="C360" i="13"/>
  <c r="D360" i="13"/>
  <c r="D202" i="2"/>
  <c r="C361" i="13"/>
  <c r="D361" i="13"/>
  <c r="D203" i="2"/>
  <c r="C362" i="13"/>
  <c r="D362" i="13"/>
  <c r="D204" i="2"/>
  <c r="C363" i="13"/>
  <c r="D363" i="13"/>
  <c r="D205" i="2"/>
  <c r="C364" i="13"/>
  <c r="D364" i="13"/>
  <c r="D206" i="2"/>
  <c r="C365" i="13"/>
  <c r="D365" i="13"/>
  <c r="D207" i="2"/>
  <c r="C366" i="13"/>
  <c r="D366" i="13"/>
  <c r="D208" i="2"/>
  <c r="C367" i="13"/>
  <c r="D367" i="13"/>
  <c r="D209" i="2"/>
  <c r="C368" i="13"/>
  <c r="D368" i="13"/>
  <c r="D210" i="2"/>
  <c r="C369" i="13"/>
  <c r="D369" i="13"/>
  <c r="D211" i="2"/>
  <c r="C370" i="13"/>
  <c r="D370" i="13"/>
  <c r="D212" i="2"/>
  <c r="C371" i="13"/>
  <c r="D371" i="13"/>
  <c r="D213" i="2"/>
  <c r="C373" i="13"/>
  <c r="D214" i="2"/>
  <c r="C374" i="13"/>
  <c r="D374" i="13"/>
  <c r="D215" i="2"/>
  <c r="C375" i="13"/>
  <c r="D375" i="13"/>
  <c r="D216" i="2"/>
  <c r="C376" i="13"/>
  <c r="D376" i="13"/>
  <c r="A89" i="2"/>
  <c r="A90" i="2"/>
  <c r="A91" i="2"/>
  <c r="A92" i="2"/>
  <c r="A93" i="2"/>
  <c r="A94" i="2"/>
  <c r="A95" i="2"/>
  <c r="A96" i="2"/>
  <c r="A98" i="2"/>
  <c r="A99" i="2"/>
  <c r="A100" i="2"/>
  <c r="A101" i="2"/>
  <c r="A102" i="2"/>
  <c r="A104" i="2"/>
  <c r="A105" i="2"/>
  <c r="A106" i="2"/>
  <c r="A107" i="2"/>
  <c r="A108" i="2"/>
  <c r="A109" i="2"/>
  <c r="A110" i="2"/>
  <c r="A111" i="2"/>
  <c r="A112" i="2"/>
  <c r="A113" i="2"/>
  <c r="A114" i="2"/>
  <c r="A115" i="2"/>
  <c r="A117" i="2"/>
  <c r="A118" i="2"/>
  <c r="A119" i="2"/>
  <c r="A120" i="2"/>
  <c r="A121" i="2"/>
  <c r="A122" i="2"/>
  <c r="A123" i="2"/>
  <c r="A124" i="2"/>
  <c r="A125" i="2"/>
  <c r="A126" i="2"/>
  <c r="A127"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6" i="2"/>
  <c r="A177" i="2"/>
  <c r="A178" i="2"/>
  <c r="A179" i="2"/>
  <c r="A180" i="2"/>
  <c r="A181" i="2"/>
  <c r="A182" i="2"/>
  <c r="A183" i="2"/>
  <c r="A184" i="2"/>
  <c r="A185" i="2"/>
  <c r="A186" i="2"/>
  <c r="A187" i="2"/>
  <c r="A198" i="2"/>
  <c r="A199" i="2"/>
  <c r="A200" i="2"/>
  <c r="A201" i="2"/>
  <c r="A202" i="2"/>
  <c r="A203" i="2"/>
  <c r="A204" i="2"/>
  <c r="A205" i="2"/>
  <c r="A206" i="2"/>
  <c r="A207" i="2"/>
  <c r="A208" i="2"/>
  <c r="A209" i="2"/>
  <c r="A210" i="2"/>
  <c r="A211" i="2"/>
  <c r="A212" i="2"/>
  <c r="A213" i="2"/>
  <c r="A214" i="2"/>
  <c r="A215" i="2"/>
  <c r="A216" i="2"/>
  <c r="A217" i="2"/>
  <c r="A218" i="2"/>
  <c r="A88" i="2"/>
  <c r="A79" i="2"/>
  <c r="A80" i="2"/>
  <c r="A81" i="2"/>
  <c r="A70" i="2"/>
  <c r="A71" i="2"/>
  <c r="A72" i="2"/>
  <c r="A74" i="2"/>
  <c r="A75" i="2"/>
  <c r="A76" i="2"/>
  <c r="A77" i="2"/>
  <c r="A78" i="2"/>
  <c r="A64" i="2"/>
  <c r="A65" i="2"/>
  <c r="A66" i="2"/>
  <c r="A67" i="2"/>
  <c r="A68" i="2"/>
  <c r="A69" i="2"/>
  <c r="A56" i="2"/>
  <c r="A57" i="2"/>
  <c r="A58" i="2"/>
  <c r="A59" i="2"/>
  <c r="A60" i="2"/>
  <c r="A61" i="2"/>
  <c r="A62" i="2"/>
  <c r="A63" i="2"/>
  <c r="M14" i="8"/>
  <c r="B105" i="7"/>
  <c r="B79" i="7"/>
  <c r="B42" i="7"/>
  <c r="B58" i="7"/>
  <c r="M12" i="9"/>
  <c r="M13" i="9"/>
  <c r="M15" i="9"/>
  <c r="M16" i="9"/>
  <c r="M17" i="9"/>
  <c r="M18" i="9"/>
  <c r="M19" i="9"/>
  <c r="M21" i="9"/>
  <c r="M22" i="9"/>
  <c r="M23" i="9"/>
  <c r="M24" i="9"/>
  <c r="M25" i="9"/>
  <c r="M27" i="9"/>
  <c r="M28" i="9"/>
  <c r="M29" i="9"/>
  <c r="M30" i="9"/>
  <c r="M31" i="9"/>
  <c r="M32" i="9"/>
  <c r="M33" i="9"/>
  <c r="M34" i="9"/>
  <c r="M35" i="9"/>
  <c r="M36" i="9"/>
  <c r="M37" i="9"/>
  <c r="M38" i="9"/>
  <c r="M39" i="9"/>
  <c r="M11" i="9"/>
  <c r="B8" i="9"/>
  <c r="N19" i="7"/>
  <c r="N18" i="7"/>
  <c r="N21" i="7"/>
  <c r="N20" i="7"/>
  <c r="A82" i="2"/>
  <c r="A83" i="2"/>
  <c r="A84" i="2"/>
  <c r="A85" i="2"/>
  <c r="D85" i="2"/>
  <c r="C220" i="13"/>
  <c r="D220" i="13"/>
  <c r="D84" i="2"/>
  <c r="C219" i="13"/>
  <c r="D219" i="13"/>
  <c r="D79" i="2"/>
  <c r="C214" i="13"/>
  <c r="D214" i="13"/>
  <c r="D80" i="2"/>
  <c r="C215" i="13"/>
  <c r="D215" i="13"/>
  <c r="D81" i="2"/>
  <c r="C216" i="13"/>
  <c r="D216" i="13"/>
  <c r="D82" i="2"/>
  <c r="C217" i="13"/>
  <c r="D217" i="13"/>
  <c r="D83" i="2"/>
  <c r="C218" i="13"/>
  <c r="D218" i="13"/>
  <c r="D60" i="2"/>
  <c r="C194" i="13"/>
  <c r="D194" i="13"/>
  <c r="D61" i="2"/>
  <c r="C195" i="13"/>
  <c r="D195" i="13"/>
  <c r="D62" i="2"/>
  <c r="C196" i="13"/>
  <c r="D196" i="13"/>
  <c r="D63" i="2"/>
  <c r="C197" i="13"/>
  <c r="D197" i="13"/>
  <c r="D64" i="2"/>
  <c r="C198" i="13"/>
  <c r="D198" i="13"/>
  <c r="D65" i="2"/>
  <c r="C199" i="13"/>
  <c r="D199" i="13"/>
  <c r="D66" i="2"/>
  <c r="C200" i="13"/>
  <c r="D200" i="13"/>
  <c r="D67" i="2"/>
  <c r="C201" i="13"/>
  <c r="D201" i="13"/>
  <c r="D68" i="2"/>
  <c r="C202" i="13"/>
  <c r="D202" i="13"/>
  <c r="D69" i="2"/>
  <c r="C203" i="13"/>
  <c r="D203" i="13"/>
  <c r="D70" i="2"/>
  <c r="C204" i="13"/>
  <c r="D204" i="13"/>
  <c r="D71" i="2"/>
  <c r="C205" i="13"/>
  <c r="D205" i="13"/>
  <c r="D72" i="2"/>
  <c r="C206" i="13"/>
  <c r="D206" i="13"/>
  <c r="D73" i="2"/>
  <c r="D75" i="2"/>
  <c r="C210" i="13"/>
  <c r="D210" i="13"/>
  <c r="D76" i="2"/>
  <c r="C211" i="13"/>
  <c r="D211" i="13"/>
  <c r="D77" i="2"/>
  <c r="C212" i="13"/>
  <c r="D212" i="13"/>
  <c r="D78" i="2"/>
  <c r="C213" i="13"/>
  <c r="D213" i="13"/>
  <c r="D22" i="2"/>
  <c r="C154" i="13"/>
  <c r="D154" i="13"/>
  <c r="D23" i="2"/>
  <c r="C155" i="13"/>
  <c r="D155" i="13"/>
  <c r="D24" i="2"/>
  <c r="C156" i="13"/>
  <c r="D156" i="13"/>
  <c r="D25" i="2"/>
  <c r="C157" i="13"/>
  <c r="D157" i="13"/>
  <c r="D26" i="2"/>
  <c r="C158" i="13"/>
  <c r="D158" i="13"/>
  <c r="D27" i="2"/>
  <c r="C159" i="13"/>
  <c r="D159" i="13"/>
  <c r="D28" i="2"/>
  <c r="C160" i="13"/>
  <c r="D160" i="13"/>
  <c r="D29" i="2"/>
  <c r="C161" i="13"/>
  <c r="D161" i="13"/>
  <c r="D30" i="2"/>
  <c r="C162" i="13"/>
  <c r="D162" i="13"/>
  <c r="D31" i="2"/>
  <c r="C163" i="13"/>
  <c r="D163" i="13"/>
  <c r="D32" i="2"/>
  <c r="C164" i="13"/>
  <c r="D164" i="13"/>
  <c r="D33" i="2"/>
  <c r="C165" i="13"/>
  <c r="D165" i="13"/>
  <c r="D34" i="2"/>
  <c r="C166" i="13"/>
  <c r="D166" i="13"/>
  <c r="D35" i="2"/>
  <c r="C167" i="13"/>
  <c r="D167" i="13"/>
  <c r="D36" i="2"/>
  <c r="C168" i="13"/>
  <c r="D168" i="13"/>
  <c r="D37" i="2"/>
  <c r="C169" i="13"/>
  <c r="D169" i="13"/>
  <c r="D38" i="2"/>
  <c r="C170" i="13"/>
  <c r="D170" i="13"/>
  <c r="D39" i="2"/>
  <c r="C171" i="13"/>
  <c r="D171" i="13"/>
  <c r="D40" i="2"/>
  <c r="C172" i="13"/>
  <c r="D172" i="13"/>
  <c r="D41" i="2"/>
  <c r="C173" i="13"/>
  <c r="D173" i="13"/>
  <c r="D42" i="2"/>
  <c r="C174" i="13"/>
  <c r="D174" i="13"/>
  <c r="D43" i="2"/>
  <c r="C175" i="13"/>
  <c r="D175" i="13"/>
  <c r="D44" i="2"/>
  <c r="C176" i="13"/>
  <c r="D176" i="13"/>
  <c r="D45" i="2"/>
  <c r="C177" i="13"/>
  <c r="D177" i="13"/>
  <c r="D46" i="2"/>
  <c r="C178" i="13"/>
  <c r="D178" i="13"/>
  <c r="D47" i="2"/>
  <c r="C179" i="13"/>
  <c r="D179" i="13"/>
  <c r="D48" i="2"/>
  <c r="C180" i="13"/>
  <c r="D180" i="13"/>
  <c r="D49" i="2"/>
  <c r="C182" i="13"/>
  <c r="D182" i="13"/>
  <c r="D50" i="2"/>
  <c r="C183" i="13"/>
  <c r="D183" i="13"/>
  <c r="D51" i="2"/>
  <c r="C184" i="13"/>
  <c r="D184" i="13"/>
  <c r="D52" i="2"/>
  <c r="C185" i="13"/>
  <c r="D185" i="13"/>
  <c r="D53" i="2"/>
  <c r="C186" i="13"/>
  <c r="D186" i="13"/>
  <c r="D54" i="2"/>
  <c r="D56" i="2"/>
  <c r="C190" i="13"/>
  <c r="D190" i="13"/>
  <c r="D57" i="2"/>
  <c r="C191" i="13"/>
  <c r="D191" i="13"/>
  <c r="D58" i="2"/>
  <c r="C192" i="13"/>
  <c r="D192" i="13"/>
  <c r="D59" i="2"/>
  <c r="C193" i="13"/>
  <c r="D193" i="13"/>
  <c r="A22" i="2"/>
  <c r="A23" i="2"/>
  <c r="A24" i="2"/>
  <c r="A25" i="2"/>
  <c r="A26" i="2"/>
  <c r="A27" i="2"/>
  <c r="A28" i="2"/>
  <c r="A29" i="2"/>
  <c r="A30" i="2"/>
  <c r="A31" i="2"/>
  <c r="A32" i="2"/>
  <c r="A35" i="2"/>
  <c r="A36" i="2"/>
  <c r="A37" i="2"/>
  <c r="A38" i="2"/>
  <c r="A39" i="2"/>
  <c r="A40" i="2"/>
  <c r="A41" i="2"/>
  <c r="A42" i="2"/>
  <c r="A43" i="2"/>
  <c r="A44" i="2"/>
  <c r="A45" i="2"/>
  <c r="A46" i="2"/>
  <c r="A47" i="2"/>
  <c r="A48" i="2"/>
  <c r="A49" i="2"/>
  <c r="A50" i="2"/>
  <c r="A51" i="2"/>
  <c r="A52" i="2"/>
  <c r="A53" i="2"/>
  <c r="A55" i="2"/>
  <c r="A21" i="2"/>
  <c r="A3" i="2"/>
  <c r="A4" i="2"/>
  <c r="A5" i="2"/>
  <c r="A6" i="2"/>
  <c r="A7" i="2"/>
  <c r="A8" i="2"/>
  <c r="A9" i="2"/>
  <c r="A10" i="2"/>
  <c r="A11" i="2"/>
  <c r="A12" i="2"/>
  <c r="A13" i="2"/>
  <c r="A14" i="2"/>
  <c r="A15" i="2"/>
  <c r="A16" i="2"/>
  <c r="A17" i="2"/>
  <c r="A18" i="2"/>
  <c r="A2" i="2"/>
  <c r="M44" i="6"/>
  <c r="M52" i="6"/>
  <c r="M53" i="6"/>
  <c r="M50" i="6"/>
  <c r="M21" i="6"/>
  <c r="M20" i="6"/>
  <c r="L41" i="6"/>
  <c r="L60" i="6"/>
  <c r="L73" i="6"/>
  <c r="C73" i="6"/>
  <c r="A76" i="6"/>
  <c r="M38" i="6"/>
  <c r="M37" i="6"/>
  <c r="M56" i="6"/>
  <c r="M54" i="6"/>
  <c r="M58" i="6"/>
  <c r="M57" i="6"/>
  <c r="M55" i="6"/>
  <c r="M17" i="6"/>
  <c r="M67" i="6"/>
  <c r="M66" i="6"/>
  <c r="M63" i="6"/>
  <c r="M18" i="6"/>
  <c r="M35" i="6"/>
  <c r="M49" i="6"/>
  <c r="M48" i="6"/>
  <c r="M47" i="6"/>
  <c r="D258" i="2"/>
  <c r="C425" i="13"/>
  <c r="D425" i="13"/>
  <c r="D259" i="2"/>
  <c r="C427" i="13"/>
  <c r="D261" i="2"/>
  <c r="C429" i="13"/>
  <c r="D429" i="13"/>
  <c r="D262" i="2"/>
  <c r="C430" i="13"/>
  <c r="D430" i="13"/>
  <c r="D263" i="2"/>
  <c r="C431" i="13"/>
  <c r="D431" i="13"/>
  <c r="D264" i="2"/>
  <c r="C432" i="13"/>
  <c r="D432" i="13"/>
  <c r="D265" i="2"/>
  <c r="C433" i="13"/>
  <c r="D433" i="13"/>
  <c r="D266" i="2"/>
  <c r="C434" i="13"/>
  <c r="D434" i="13"/>
  <c r="D267" i="2"/>
  <c r="C435" i="13"/>
  <c r="D435" i="13"/>
  <c r="D268" i="2"/>
  <c r="C436" i="13"/>
  <c r="D436" i="13"/>
  <c r="D269" i="2"/>
  <c r="C437" i="13"/>
  <c r="D437" i="13"/>
  <c r="D270" i="2"/>
  <c r="C438" i="13"/>
  <c r="D438" i="13"/>
  <c r="D271" i="2"/>
  <c r="C439" i="13"/>
  <c r="D439" i="13"/>
  <c r="D272" i="2"/>
  <c r="C440" i="13"/>
  <c r="D440" i="13"/>
  <c r="D273" i="2"/>
  <c r="C441" i="13"/>
  <c r="D441" i="13"/>
  <c r="D274" i="2"/>
  <c r="C442" i="13"/>
  <c r="D442" i="13"/>
  <c r="D275" i="2"/>
  <c r="C443" i="13"/>
  <c r="D443" i="13"/>
  <c r="D276" i="2"/>
  <c r="C444" i="13"/>
  <c r="D444" i="13"/>
  <c r="D277" i="2"/>
  <c r="D278" i="2"/>
  <c r="C445" i="13"/>
  <c r="D445" i="13"/>
  <c r="D279" i="2"/>
  <c r="C446" i="13"/>
  <c r="D446" i="13"/>
  <c r="D280" i="2"/>
  <c r="C447" i="13"/>
  <c r="D447" i="13"/>
  <c r="D281" i="2"/>
  <c r="C448" i="13"/>
  <c r="D448" i="13"/>
  <c r="D282" i="2"/>
  <c r="C449" i="13"/>
  <c r="D449" i="13"/>
  <c r="D283" i="2"/>
  <c r="C450" i="13"/>
  <c r="D450" i="13"/>
  <c r="D284" i="2"/>
  <c r="C451" i="13"/>
  <c r="D451" i="13"/>
  <c r="D285" i="2"/>
  <c r="C452" i="13"/>
  <c r="D452" i="13"/>
  <c r="D257" i="2"/>
  <c r="C424" i="13"/>
  <c r="D424" i="13"/>
  <c r="D235" i="2"/>
  <c r="C398" i="13"/>
  <c r="D398" i="13"/>
  <c r="D88" i="2"/>
  <c r="C225" i="13"/>
  <c r="D225" i="13"/>
  <c r="D21" i="2"/>
  <c r="C153" i="13"/>
  <c r="D153" i="13"/>
  <c r="D3" i="2"/>
  <c r="C132" i="13"/>
  <c r="D132" i="13"/>
  <c r="D4" i="2"/>
  <c r="C133" i="13"/>
  <c r="D133" i="13"/>
  <c r="D5" i="2"/>
  <c r="C134" i="13"/>
  <c r="D134" i="13"/>
  <c r="D6" i="2"/>
  <c r="C135" i="13"/>
  <c r="D135" i="13"/>
  <c r="D7" i="2"/>
  <c r="C136" i="13"/>
  <c r="D136" i="13"/>
  <c r="D8" i="2"/>
  <c r="C137" i="13"/>
  <c r="D137" i="13"/>
  <c r="D9" i="2"/>
  <c r="C138" i="13"/>
  <c r="D138" i="13"/>
  <c r="D10" i="2"/>
  <c r="C139" i="13"/>
  <c r="D139" i="13"/>
  <c r="D11" i="2"/>
  <c r="C140" i="13"/>
  <c r="D140" i="13"/>
  <c r="D12" i="2"/>
  <c r="C141" i="13"/>
  <c r="D141" i="13"/>
  <c r="D13" i="2"/>
  <c r="C142" i="13"/>
  <c r="D142" i="13"/>
  <c r="D14" i="2"/>
  <c r="C143" i="13"/>
  <c r="D143" i="13"/>
  <c r="D15" i="2"/>
  <c r="C144" i="13"/>
  <c r="D144" i="13"/>
  <c r="D16" i="2"/>
  <c r="C145" i="13"/>
  <c r="D145" i="13"/>
  <c r="D17" i="2"/>
  <c r="C146" i="13"/>
  <c r="D146" i="13"/>
  <c r="D18" i="2"/>
  <c r="C147" i="13"/>
  <c r="D147" i="13"/>
  <c r="N82" i="7"/>
  <c r="N83" i="7"/>
  <c r="N84" i="7"/>
  <c r="N85" i="7"/>
  <c r="N86" i="7"/>
  <c r="N87" i="7"/>
  <c r="N88" i="7"/>
  <c r="N89" i="7"/>
  <c r="N91" i="7"/>
  <c r="N92" i="7"/>
  <c r="N93" i="7"/>
  <c r="N81" i="7"/>
  <c r="N112" i="7"/>
  <c r="N113" i="7"/>
  <c r="N114" i="7"/>
  <c r="N115" i="7"/>
  <c r="N117" i="7"/>
  <c r="N118" i="7"/>
  <c r="N119" i="7"/>
  <c r="N120" i="7"/>
  <c r="N122" i="7"/>
  <c r="N123" i="7"/>
  <c r="N124" i="7"/>
  <c r="N125" i="7"/>
  <c r="N126" i="7"/>
  <c r="N127" i="7"/>
  <c r="N128" i="7"/>
  <c r="N129" i="7"/>
  <c r="N130" i="7"/>
  <c r="N131" i="7"/>
  <c r="N133" i="7"/>
  <c r="N134" i="7"/>
  <c r="N136" i="7"/>
  <c r="N137" i="7"/>
  <c r="N138" i="7"/>
  <c r="N139" i="7"/>
  <c r="N140" i="7"/>
  <c r="N141" i="7"/>
  <c r="N143" i="7"/>
  <c r="N144" i="7"/>
  <c r="N145" i="7"/>
  <c r="N146" i="7"/>
  <c r="N147" i="7"/>
  <c r="N151" i="7"/>
  <c r="N150" i="7"/>
  <c r="N104" i="7"/>
  <c r="N103" i="7"/>
  <c r="N102" i="7"/>
  <c r="N101" i="7"/>
  <c r="N100" i="7"/>
  <c r="N99" i="7"/>
  <c r="N98" i="7"/>
  <c r="N97" i="7"/>
  <c r="N78" i="7"/>
  <c r="N77" i="7"/>
  <c r="N76" i="7"/>
  <c r="N75" i="7"/>
  <c r="N74" i="7"/>
  <c r="N73" i="7"/>
  <c r="N72" i="7"/>
  <c r="N71" i="7"/>
  <c r="N70" i="7"/>
  <c r="N69" i="7"/>
  <c r="N67" i="7"/>
  <c r="N66" i="7"/>
  <c r="N65" i="7"/>
  <c r="N64" i="7"/>
  <c r="N63" i="7"/>
  <c r="N62" i="7"/>
  <c r="N61" i="7"/>
  <c r="N60" i="7"/>
  <c r="N57" i="7"/>
  <c r="N56" i="7"/>
  <c r="N55" i="7"/>
  <c r="N54" i="7"/>
  <c r="N53" i="7"/>
  <c r="N52" i="7"/>
  <c r="N51" i="7"/>
  <c r="N50" i="7"/>
  <c r="N41" i="7"/>
  <c r="N40" i="7"/>
  <c r="N39" i="7"/>
  <c r="N38" i="7"/>
  <c r="N31" i="7"/>
  <c r="N30" i="7"/>
  <c r="N29" i="7"/>
  <c r="N28" i="7"/>
  <c r="N27" i="7"/>
  <c r="N26" i="7"/>
  <c r="N25" i="7"/>
  <c r="N8" i="7"/>
  <c r="N9" i="7"/>
  <c r="N10" i="7"/>
  <c r="N11" i="7"/>
  <c r="N12" i="7"/>
  <c r="N13" i="7"/>
  <c r="N14" i="7"/>
  <c r="N33" i="7"/>
  <c r="N34" i="7"/>
  <c r="N32" i="7"/>
  <c r="N44" i="7"/>
  <c r="N45" i="7"/>
  <c r="N43" i="7"/>
  <c r="N46" i="7"/>
  <c r="M7" i="9"/>
  <c r="M6" i="9"/>
  <c r="L9" i="1"/>
  <c r="M9" i="8"/>
  <c r="M10" i="8"/>
  <c r="M11" i="8"/>
  <c r="M12" i="8"/>
  <c r="M13" i="8"/>
  <c r="M15" i="8"/>
  <c r="M16" i="8"/>
  <c r="M19" i="8"/>
  <c r="M21" i="8"/>
  <c r="M22" i="8"/>
  <c r="M23" i="8"/>
  <c r="M24" i="8"/>
  <c r="M25" i="8"/>
  <c r="M26" i="8"/>
  <c r="M8" i="8"/>
  <c r="M61" i="6"/>
  <c r="M45" i="6"/>
  <c r="M43" i="6"/>
  <c r="M39" i="6"/>
  <c r="M71" i="6"/>
  <c r="M70" i="6"/>
  <c r="M69" i="6"/>
  <c r="M34" i="6"/>
  <c r="M33" i="6"/>
  <c r="M30" i="6"/>
  <c r="M32" i="6"/>
  <c r="M31" i="6"/>
  <c r="M29" i="6"/>
  <c r="M27" i="6"/>
  <c r="M26" i="6"/>
  <c r="M24" i="6"/>
  <c r="M23" i="6"/>
  <c r="M16" i="6"/>
  <c r="M15" i="6"/>
  <c r="M14" i="6"/>
  <c r="M13" i="6"/>
  <c r="M12" i="6"/>
  <c r="M10" i="6"/>
  <c r="M9" i="6"/>
  <c r="M8" i="6"/>
  <c r="L8" i="1"/>
  <c r="L11" i="1"/>
  <c r="L12" i="1"/>
  <c r="L13" i="1"/>
  <c r="L15" i="1"/>
  <c r="L16" i="1"/>
  <c r="L17" i="1"/>
  <c r="L18" i="1"/>
  <c r="L20" i="1"/>
  <c r="L21" i="1"/>
  <c r="L22" i="1"/>
  <c r="L7" i="1"/>
  <c r="B295" i="2"/>
  <c r="B293" i="2"/>
  <c r="B294" i="2"/>
  <c r="B296" i="2"/>
  <c r="B292" i="2"/>
  <c r="D2" i="2"/>
  <c r="L48" i="7"/>
  <c r="L42" i="9"/>
  <c r="C42" i="9"/>
  <c r="L41" i="9"/>
  <c r="C41" i="9"/>
  <c r="C43" i="9"/>
  <c r="A58" i="9"/>
  <c r="L27" i="8"/>
  <c r="L18" i="8"/>
  <c r="L28" i="8"/>
  <c r="C28" i="8"/>
  <c r="A31" i="8"/>
  <c r="L95" i="7"/>
  <c r="L36" i="7"/>
  <c r="L153" i="7"/>
  <c r="L6" i="6"/>
  <c r="D17" i="10"/>
  <c r="M24" i="1"/>
  <c r="C24" i="1"/>
  <c r="A27" i="1"/>
  <c r="L161" i="7"/>
  <c r="M161" i="7"/>
  <c r="L160" i="7"/>
  <c r="M160" i="7"/>
  <c r="L159" i="7"/>
  <c r="M159" i="7"/>
  <c r="L158" i="7"/>
  <c r="M158" i="7"/>
  <c r="L157" i="7"/>
  <c r="L162" i="7"/>
  <c r="L155" i="7"/>
  <c r="B424" i="13"/>
  <c r="B411" i="13"/>
  <c r="A256" i="13"/>
  <c r="A225" i="13"/>
  <c r="B272" i="13"/>
  <c r="B256" i="13"/>
  <c r="B237" i="13"/>
  <c r="A334" i="13"/>
  <c r="A281" i="13"/>
  <c r="H24" i="16"/>
  <c r="E24" i="16"/>
  <c r="I19" i="16"/>
  <c r="I15" i="16"/>
  <c r="D18" i="16"/>
  <c r="A139" i="13"/>
  <c r="C18" i="16"/>
  <c r="D12" i="16"/>
  <c r="E15" i="16"/>
  <c r="H18" i="16"/>
  <c r="F16" i="16"/>
  <c r="E18" i="16"/>
  <c r="F15" i="16"/>
  <c r="H16" i="16"/>
  <c r="D24" i="16"/>
  <c r="G360" i="13"/>
  <c r="D14" i="16"/>
  <c r="I16" i="16"/>
  <c r="I18" i="16"/>
  <c r="I22" i="16"/>
  <c r="F24" i="16"/>
  <c r="F18" i="16"/>
  <c r="F14" i="16"/>
  <c r="D16" i="16"/>
  <c r="C16" i="16"/>
  <c r="H15" i="16"/>
  <c r="F241" i="13"/>
  <c r="F17" i="16"/>
  <c r="E16" i="16"/>
  <c r="D15" i="16"/>
  <c r="G15" i="16"/>
  <c r="C15" i="16"/>
  <c r="C24" i="16"/>
  <c r="J12" i="16"/>
  <c r="A154" i="13"/>
  <c r="F221" i="2"/>
  <c r="B456" i="13"/>
  <c r="D29" i="16"/>
  <c r="F287" i="2"/>
  <c r="F267" i="2"/>
  <c r="F263" i="2"/>
  <c r="B457" i="13"/>
  <c r="F264" i="2"/>
  <c r="F258" i="2"/>
  <c r="A155" i="13"/>
  <c r="B155" i="13"/>
  <c r="B159" i="13"/>
  <c r="F26" i="2"/>
  <c r="F23" i="2"/>
  <c r="F122" i="2"/>
  <c r="B267" i="13"/>
  <c r="F120" i="2"/>
  <c r="F119" i="2"/>
  <c r="A265" i="13"/>
  <c r="J18" i="20"/>
  <c r="B154" i="13"/>
  <c r="F77" i="2"/>
  <c r="K12" i="16"/>
  <c r="F7" i="2"/>
  <c r="F8" i="2"/>
  <c r="F9" i="2"/>
  <c r="F5" i="2"/>
  <c r="F4" i="2"/>
  <c r="F3" i="2"/>
  <c r="F14" i="2"/>
  <c r="F13" i="2"/>
  <c r="F12" i="2"/>
  <c r="F11" i="2"/>
  <c r="B5" i="20"/>
  <c r="B5" i="16"/>
  <c r="I29" i="20"/>
  <c r="O29" i="20"/>
  <c r="I29" i="16"/>
  <c r="C29" i="20"/>
  <c r="J29" i="16"/>
  <c r="H29" i="20"/>
  <c r="K29" i="20"/>
  <c r="D29" i="20"/>
  <c r="J24" i="20"/>
  <c r="H24" i="20"/>
  <c r="K24" i="20"/>
  <c r="F24" i="20"/>
  <c r="D24" i="20"/>
  <c r="G24" i="20"/>
  <c r="E24" i="20"/>
  <c r="C24" i="20"/>
  <c r="J24" i="16"/>
  <c r="F394" i="13"/>
  <c r="C22" i="20"/>
  <c r="E27" i="20"/>
  <c r="I23" i="20"/>
  <c r="O23" i="20"/>
  <c r="J8" i="16"/>
  <c r="J16" i="16"/>
  <c r="F253" i="13"/>
  <c r="J18" i="16"/>
  <c r="F269" i="13"/>
  <c r="E12" i="20"/>
  <c r="D15" i="20"/>
  <c r="F15" i="20"/>
  <c r="H15" i="20"/>
  <c r="K15" i="20"/>
  <c r="J15" i="20"/>
  <c r="C16" i="20"/>
  <c r="G16" i="20"/>
  <c r="E16" i="20"/>
  <c r="C18" i="20"/>
  <c r="E18" i="20"/>
  <c r="H19" i="20"/>
  <c r="K19" i="20"/>
  <c r="J21" i="20"/>
  <c r="A317" i="13"/>
  <c r="A264" i="13"/>
  <c r="A249" i="13"/>
  <c r="A237" i="13"/>
  <c r="J15" i="16"/>
  <c r="J21" i="16"/>
  <c r="H12" i="20"/>
  <c r="K12" i="20"/>
  <c r="D14" i="20"/>
  <c r="C15" i="20"/>
  <c r="D16" i="20"/>
  <c r="F16" i="20"/>
  <c r="H16" i="20"/>
  <c r="K16" i="20"/>
  <c r="D18" i="20"/>
  <c r="F18" i="20"/>
  <c r="H18" i="20"/>
  <c r="K18" i="20"/>
  <c r="C21" i="20"/>
  <c r="K18" i="16"/>
  <c r="L18" i="16"/>
  <c r="B282" i="13"/>
  <c r="F131" i="2"/>
  <c r="A282" i="13"/>
  <c r="F89" i="2"/>
  <c r="B226" i="13"/>
  <c r="F22" i="2"/>
  <c r="A373" i="13"/>
  <c r="B371" i="13"/>
  <c r="B370" i="13"/>
  <c r="B369" i="13"/>
  <c r="B368" i="13"/>
  <c r="B367" i="13"/>
  <c r="B366" i="13"/>
  <c r="B365" i="13"/>
  <c r="B364" i="13"/>
  <c r="B363" i="13"/>
  <c r="B362" i="13"/>
  <c r="B308" i="13"/>
  <c r="B306" i="13"/>
  <c r="B304" i="13"/>
  <c r="B249" i="13"/>
  <c r="B248" i="13"/>
  <c r="B247" i="13"/>
  <c r="B246" i="13"/>
  <c r="B240" i="13"/>
  <c r="B239" i="13"/>
  <c r="B238" i="13"/>
  <c r="I15" i="20"/>
  <c r="O15" i="20"/>
  <c r="B233" i="13"/>
  <c r="B232" i="13"/>
  <c r="B230" i="13"/>
  <c r="B229" i="13"/>
  <c r="B220" i="13"/>
  <c r="B219" i="13"/>
  <c r="B218" i="13"/>
  <c r="B193" i="13"/>
  <c r="A183" i="13"/>
  <c r="B182" i="13"/>
  <c r="B180" i="13"/>
  <c r="B178" i="13"/>
  <c r="B177" i="13"/>
  <c r="B175" i="13"/>
  <c r="B164" i="13"/>
  <c r="B163" i="13"/>
  <c r="B162" i="13"/>
  <c r="B161" i="13"/>
  <c r="B160" i="13"/>
  <c r="B354" i="13"/>
  <c r="B359" i="13"/>
  <c r="B358" i="13"/>
  <c r="B357" i="13"/>
  <c r="B352" i="13"/>
  <c r="C249" i="13"/>
  <c r="D249" i="13"/>
  <c r="C243" i="13"/>
  <c r="C372" i="13"/>
  <c r="D372" i="13"/>
  <c r="D373" i="13"/>
  <c r="C270" i="13"/>
  <c r="C279" i="13"/>
  <c r="D283" i="13"/>
  <c r="C254" i="13"/>
  <c r="A279" i="13"/>
  <c r="A270" i="13"/>
  <c r="K16" i="16"/>
  <c r="L16" i="16"/>
  <c r="A243" i="13"/>
  <c r="B417" i="13"/>
  <c r="B416" i="13"/>
  <c r="B415" i="13"/>
  <c r="B414" i="13"/>
  <c r="B413" i="13"/>
  <c r="B393" i="13"/>
  <c r="B388" i="13"/>
  <c r="B387" i="13"/>
  <c r="B385" i="13"/>
  <c r="B384" i="13"/>
  <c r="B375" i="13"/>
  <c r="B374" i="13"/>
  <c r="B360" i="13"/>
  <c r="B342" i="13"/>
  <c r="B341" i="13"/>
  <c r="B340" i="13"/>
  <c r="B339" i="13"/>
  <c r="B338" i="13"/>
  <c r="B337" i="13"/>
  <c r="B336" i="13"/>
  <c r="B335" i="13"/>
  <c r="B326" i="13"/>
  <c r="B325" i="13"/>
  <c r="B324" i="13"/>
  <c r="B323" i="13"/>
  <c r="B322" i="13"/>
  <c r="B321" i="13"/>
  <c r="B320" i="13"/>
  <c r="B318" i="13"/>
  <c r="B299" i="13"/>
  <c r="B298" i="13"/>
  <c r="B297" i="13"/>
  <c r="B296" i="13"/>
  <c r="B295" i="13"/>
  <c r="B294" i="13"/>
  <c r="B293" i="13"/>
  <c r="B292" i="13"/>
  <c r="B275" i="13"/>
  <c r="B274" i="13"/>
  <c r="B273" i="13"/>
  <c r="I19" i="20"/>
  <c r="O19" i="20"/>
  <c r="A262" i="13"/>
  <c r="B258" i="13"/>
  <c r="B257" i="13"/>
  <c r="B252" i="13"/>
  <c r="B251" i="13"/>
  <c r="B250" i="13"/>
  <c r="I16" i="20"/>
  <c r="O16" i="20"/>
  <c r="B210" i="13"/>
  <c r="K24" i="16"/>
  <c r="K19" i="16"/>
  <c r="K17" i="16"/>
  <c r="J16" i="20"/>
  <c r="K15" i="16"/>
  <c r="B216" i="13"/>
  <c r="B215" i="13"/>
  <c r="B214" i="13"/>
  <c r="B213" i="13"/>
  <c r="B198" i="13"/>
  <c r="B197" i="13"/>
  <c r="B196" i="13"/>
  <c r="B195" i="13"/>
  <c r="B186" i="13"/>
  <c r="B185" i="13"/>
  <c r="B184" i="13"/>
  <c r="B173" i="13"/>
  <c r="B172" i="13"/>
  <c r="B167" i="13"/>
  <c r="B166" i="13"/>
  <c r="B145" i="13"/>
  <c r="B400" i="13"/>
  <c r="B347" i="13"/>
  <c r="B349" i="13"/>
  <c r="B355" i="13"/>
  <c r="D20" i="20"/>
  <c r="A432" i="13"/>
  <c r="F30" i="20"/>
  <c r="F288" i="2"/>
  <c r="F284" i="2"/>
  <c r="B440" i="13"/>
  <c r="F272" i="2"/>
  <c r="B438" i="13"/>
  <c r="B434" i="13"/>
  <c r="A411" i="13"/>
  <c r="F27" i="16"/>
  <c r="J27" i="20"/>
  <c r="D27" i="20"/>
  <c r="F235" i="2"/>
  <c r="I24" i="20"/>
  <c r="O24" i="20"/>
  <c r="H22" i="16"/>
  <c r="H22" i="20"/>
  <c r="K22" i="20"/>
  <c r="E22" i="20"/>
  <c r="G22" i="20"/>
  <c r="F137" i="2"/>
  <c r="B288" i="13"/>
  <c r="F133" i="2"/>
  <c r="B284" i="13"/>
  <c r="A273" i="13"/>
  <c r="F19" i="16"/>
  <c r="F19" i="20"/>
  <c r="E19" i="20"/>
  <c r="F118" i="2"/>
  <c r="I18" i="20"/>
  <c r="O18" i="20"/>
  <c r="A257" i="13"/>
  <c r="C17" i="16"/>
  <c r="E17" i="16"/>
  <c r="D17" i="20"/>
  <c r="G17" i="20"/>
  <c r="H17" i="20"/>
  <c r="K17" i="20"/>
  <c r="J17" i="20"/>
  <c r="E17" i="20"/>
  <c r="A229" i="13"/>
  <c r="E14" i="16"/>
  <c r="E14" i="20"/>
  <c r="H14" i="20"/>
  <c r="K14" i="20"/>
  <c r="K14" i="16"/>
  <c r="F69" i="2"/>
  <c r="B203" i="13"/>
  <c r="F58" i="2"/>
  <c r="B192" i="13"/>
  <c r="F57" i="2"/>
  <c r="I11" i="20"/>
  <c r="O11" i="20"/>
  <c r="F90" i="2"/>
  <c r="B227" i="13"/>
  <c r="F238" i="2"/>
  <c r="B401" i="13"/>
  <c r="C26" i="20"/>
  <c r="A349" i="13"/>
  <c r="C23" i="16"/>
  <c r="F173" i="2"/>
  <c r="B329" i="13"/>
  <c r="F158" i="2"/>
  <c r="B309" i="13"/>
  <c r="F156" i="2"/>
  <c r="B307" i="13"/>
  <c r="F154" i="2"/>
  <c r="B305" i="13"/>
  <c r="F152" i="2"/>
  <c r="B303" i="13"/>
  <c r="F150" i="2"/>
  <c r="B301" i="13"/>
  <c r="B205" i="13"/>
  <c r="F67" i="2"/>
  <c r="B201" i="13"/>
  <c r="F38" i="2"/>
  <c r="B170" i="13"/>
  <c r="A133" i="13"/>
  <c r="F8" i="16"/>
  <c r="D8" i="20"/>
  <c r="F196" i="2"/>
  <c r="J14" i="20"/>
  <c r="B403" i="13"/>
  <c r="F75" i="2"/>
  <c r="C17" i="20"/>
  <c r="F14" i="20"/>
  <c r="J17" i="16"/>
  <c r="J14" i="16"/>
  <c r="J19" i="20"/>
  <c r="F17" i="20"/>
  <c r="C14" i="20"/>
  <c r="G14" i="20"/>
  <c r="J27" i="16"/>
  <c r="D22" i="20"/>
  <c r="J22" i="20"/>
  <c r="I26" i="20"/>
  <c r="O26" i="20"/>
  <c r="B191" i="13"/>
  <c r="F286" i="2"/>
  <c r="B445" i="13"/>
  <c r="I30" i="16"/>
  <c r="F22" i="16"/>
  <c r="F23" i="16"/>
  <c r="C22" i="16"/>
  <c r="E22" i="16"/>
  <c r="H17" i="16"/>
  <c r="L17" i="16"/>
  <c r="C14" i="16"/>
  <c r="G14" i="16"/>
  <c r="H14" i="16"/>
  <c r="F234" i="13"/>
  <c r="L14" i="16"/>
  <c r="I12" i="16"/>
  <c r="D17" i="16"/>
  <c r="G17" i="16"/>
  <c r="H27" i="16"/>
  <c r="B404" i="13"/>
  <c r="F239" i="2"/>
  <c r="B402" i="13"/>
  <c r="F236" i="2"/>
  <c r="B399" i="13"/>
  <c r="J28" i="16"/>
  <c r="K29" i="16"/>
  <c r="F29" i="20"/>
  <c r="J29" i="20"/>
  <c r="F28" i="20"/>
  <c r="E29" i="20"/>
  <c r="F29" i="16"/>
  <c r="C29" i="16"/>
  <c r="B430" i="13"/>
  <c r="B436" i="13"/>
  <c r="F274" i="2"/>
  <c r="E30" i="20"/>
  <c r="D28" i="16"/>
  <c r="F275" i="2"/>
  <c r="F285" i="2"/>
  <c r="F30" i="16"/>
  <c r="C28" i="16"/>
  <c r="D28" i="20"/>
  <c r="H28" i="20"/>
  <c r="K28" i="20"/>
  <c r="J30" i="16"/>
  <c r="B447" i="13"/>
  <c r="K28" i="16"/>
  <c r="D104" i="13"/>
  <c r="F276" i="2"/>
  <c r="C28" i="20"/>
  <c r="E30" i="16"/>
  <c r="F282" i="2"/>
  <c r="F283" i="2"/>
  <c r="B446" i="13"/>
  <c r="F91" i="2"/>
  <c r="B228" i="13"/>
  <c r="I14" i="20"/>
  <c r="O14" i="20"/>
  <c r="D21" i="20"/>
  <c r="M155" i="7"/>
  <c r="F281" i="2"/>
  <c r="B448" i="13"/>
  <c r="B441" i="13"/>
  <c r="F273" i="2"/>
  <c r="F254" i="2"/>
  <c r="B418" i="13"/>
  <c r="C27" i="16"/>
  <c r="F220" i="2"/>
  <c r="B380" i="13"/>
  <c r="A329" i="13"/>
  <c r="E21" i="20"/>
  <c r="A347" i="13"/>
  <c r="F23" i="20"/>
  <c r="K3" i="20"/>
  <c r="F241" i="2"/>
  <c r="J22" i="16"/>
  <c r="E23" i="16"/>
  <c r="F22" i="20"/>
  <c r="D22" i="16"/>
  <c r="B319" i="13"/>
  <c r="K22" i="16"/>
  <c r="H21" i="20"/>
  <c r="K21" i="20"/>
  <c r="A430" i="13"/>
  <c r="H30" i="16"/>
  <c r="A424" i="13"/>
  <c r="E29" i="16"/>
  <c r="H29" i="16"/>
  <c r="F426" i="13"/>
  <c r="A400" i="13"/>
  <c r="A153" i="13"/>
  <c r="F191" i="2"/>
  <c r="F189" i="2"/>
  <c r="B348" i="13"/>
  <c r="K20" i="16"/>
  <c r="L20" i="16"/>
  <c r="J20" i="16"/>
  <c r="H20" i="16"/>
  <c r="F132" i="2"/>
  <c r="B283" i="13"/>
  <c r="F24" i="2"/>
  <c r="B156" i="13"/>
  <c r="I14" i="16"/>
  <c r="K26" i="16"/>
  <c r="J13" i="16"/>
  <c r="J20" i="20"/>
  <c r="J8" i="20"/>
  <c r="C8" i="16"/>
  <c r="I8" i="20"/>
  <c r="O8" i="20"/>
  <c r="F71" i="2"/>
  <c r="F20" i="20"/>
  <c r="E20" i="16"/>
  <c r="J25" i="16"/>
  <c r="H26" i="20"/>
  <c r="K26" i="20"/>
  <c r="F26" i="16"/>
  <c r="F231" i="2"/>
  <c r="D20" i="16"/>
  <c r="H20" i="20"/>
  <c r="K20" i="20"/>
  <c r="D9" i="20"/>
  <c r="J26" i="16"/>
  <c r="F13" i="16"/>
  <c r="B405" i="13"/>
  <c r="J26" i="20"/>
  <c r="E10" i="20"/>
  <c r="C25" i="20"/>
  <c r="B392" i="13"/>
  <c r="C20" i="16"/>
  <c r="E8" i="16"/>
  <c r="K25" i="16"/>
  <c r="D93" i="13"/>
  <c r="H25" i="20"/>
  <c r="K25" i="20"/>
  <c r="I20" i="16"/>
  <c r="F20" i="16"/>
  <c r="G20" i="16"/>
  <c r="B231" i="13"/>
  <c r="B302" i="13"/>
  <c r="A399" i="13"/>
  <c r="F8" i="20"/>
  <c r="D11" i="20"/>
  <c r="E8" i="20"/>
  <c r="J10" i="16"/>
  <c r="H25" i="16"/>
  <c r="L25" i="16"/>
  <c r="D92" i="13"/>
  <c r="J13" i="20"/>
  <c r="F25" i="16"/>
  <c r="F25" i="20"/>
  <c r="H8" i="20"/>
  <c r="K8" i="20"/>
  <c r="D8" i="16"/>
  <c r="G8" i="16"/>
  <c r="C20" i="20"/>
  <c r="F26" i="20"/>
  <c r="D13" i="16"/>
  <c r="E20" i="20"/>
  <c r="B386" i="13"/>
  <c r="H10" i="20"/>
  <c r="K10" i="20"/>
  <c r="C8" i="20"/>
  <c r="G8" i="20"/>
  <c r="K8" i="16"/>
  <c r="D59" i="13"/>
  <c r="H8" i="16"/>
  <c r="F222" i="2"/>
  <c r="A191" i="13"/>
  <c r="F244" i="2"/>
  <c r="B407" i="13"/>
  <c r="F218" i="2"/>
  <c r="B378" i="13"/>
  <c r="I26" i="16"/>
  <c r="F138" i="2"/>
  <c r="B289" i="13"/>
  <c r="F136" i="2"/>
  <c r="B287" i="13"/>
  <c r="E26" i="20"/>
  <c r="F174" i="2"/>
  <c r="B330" i="13"/>
  <c r="F134" i="2"/>
  <c r="B285" i="13"/>
  <c r="B147" i="13"/>
  <c r="F18" i="2"/>
  <c r="A227" i="13"/>
  <c r="B353" i="13"/>
  <c r="L8" i="16"/>
  <c r="D58" i="13"/>
  <c r="G20" i="20"/>
  <c r="G29" i="16"/>
  <c r="L15" i="16"/>
  <c r="F343" i="13"/>
  <c r="L22" i="16"/>
  <c r="F17" i="2"/>
  <c r="B146" i="13"/>
  <c r="I11" i="16"/>
  <c r="I12" i="20"/>
  <c r="O12" i="20"/>
  <c r="C26" i="16"/>
  <c r="E15" i="20"/>
  <c r="G15" i="20"/>
  <c r="A192" i="13"/>
  <c r="H11" i="20"/>
  <c r="K11" i="20"/>
  <c r="J11" i="16"/>
  <c r="K11" i="16"/>
  <c r="F11" i="20"/>
  <c r="E11" i="16"/>
  <c r="F25" i="2"/>
  <c r="I10" i="16"/>
  <c r="G18" i="16"/>
  <c r="F9" i="16"/>
  <c r="K13" i="16"/>
  <c r="D81" i="13"/>
  <c r="E27" i="16"/>
  <c r="H27" i="20"/>
  <c r="K27" i="20"/>
  <c r="K27" i="16"/>
  <c r="D27" i="16"/>
  <c r="G27" i="16"/>
  <c r="C27" i="20"/>
  <c r="G27" i="20"/>
  <c r="F27" i="20"/>
  <c r="A412" i="13"/>
  <c r="F180" i="2"/>
  <c r="I22" i="20"/>
  <c r="O22" i="20"/>
  <c r="A327" i="13"/>
  <c r="H21" i="16"/>
  <c r="F21" i="20"/>
  <c r="G21" i="20"/>
  <c r="D21" i="16"/>
  <c r="F21" i="16"/>
  <c r="E21" i="16"/>
  <c r="K21" i="16"/>
  <c r="C21" i="16"/>
  <c r="F135" i="2"/>
  <c r="B286" i="13"/>
  <c r="E19" i="16"/>
  <c r="D19" i="20"/>
  <c r="J19" i="16"/>
  <c r="D19" i="16"/>
  <c r="C19" i="20"/>
  <c r="H13" i="16"/>
  <c r="A272" i="13"/>
  <c r="H19" i="16"/>
  <c r="E13" i="16"/>
  <c r="C19" i="16"/>
  <c r="C13" i="20"/>
  <c r="D11" i="16"/>
  <c r="J11" i="20"/>
  <c r="H11" i="16"/>
  <c r="F113" i="2"/>
  <c r="I13" i="20"/>
  <c r="O13" i="20"/>
  <c r="I17" i="20"/>
  <c r="O17" i="20"/>
  <c r="A352" i="13"/>
  <c r="D23" i="16"/>
  <c r="G23" i="16"/>
  <c r="J23" i="16"/>
  <c r="E23" i="20"/>
  <c r="H23" i="16"/>
  <c r="C23" i="20"/>
  <c r="C11" i="16"/>
  <c r="G28" i="16"/>
  <c r="C12" i="20"/>
  <c r="G29" i="20"/>
  <c r="F11" i="16"/>
  <c r="F13" i="20"/>
  <c r="H13" i="20"/>
  <c r="K13" i="20"/>
  <c r="D79" i="13"/>
  <c r="I17" i="16"/>
  <c r="F259" i="13"/>
  <c r="F311" i="13"/>
  <c r="C12" i="16"/>
  <c r="A436" i="13"/>
  <c r="C30" i="16"/>
  <c r="F28" i="16"/>
  <c r="C30" i="20"/>
  <c r="J30" i="20"/>
  <c r="H30" i="20"/>
  <c r="K30" i="20"/>
  <c r="D30" i="20"/>
  <c r="E28" i="16"/>
  <c r="J28" i="20"/>
  <c r="K30" i="16"/>
  <c r="E28" i="20"/>
  <c r="H28" i="16"/>
  <c r="D30" i="16"/>
  <c r="B437" i="13"/>
  <c r="I30" i="20"/>
  <c r="O30" i="20"/>
  <c r="F269" i="2"/>
  <c r="I28" i="20"/>
  <c r="O28" i="20"/>
  <c r="I28" i="16"/>
  <c r="F247" i="2"/>
  <c r="I27" i="20"/>
  <c r="O27" i="20"/>
  <c r="I25" i="16"/>
  <c r="D90" i="13"/>
  <c r="I25" i="20"/>
  <c r="O25" i="20"/>
  <c r="D91" i="13"/>
  <c r="I27" i="16"/>
  <c r="F419" i="13"/>
  <c r="E25" i="20"/>
  <c r="E26" i="16"/>
  <c r="G26" i="16"/>
  <c r="H26" i="16"/>
  <c r="D26" i="16"/>
  <c r="D25" i="20"/>
  <c r="G25" i="20"/>
  <c r="C25" i="16"/>
  <c r="J25" i="20"/>
  <c r="D26" i="20"/>
  <c r="G26" i="20"/>
  <c r="D25" i="16"/>
  <c r="E25" i="16"/>
  <c r="B381" i="13"/>
  <c r="I23" i="16"/>
  <c r="C11" i="20"/>
  <c r="L24" i="16"/>
  <c r="F171" i="2"/>
  <c r="I21" i="20"/>
  <c r="O21" i="20"/>
  <c r="J12" i="20"/>
  <c r="E12" i="16"/>
  <c r="H12" i="16"/>
  <c r="D12" i="20"/>
  <c r="A156" i="13"/>
  <c r="C9" i="20"/>
  <c r="E10" i="16"/>
  <c r="C9" i="16"/>
  <c r="F10" i="16"/>
  <c r="J10" i="20"/>
  <c r="D9" i="16"/>
  <c r="D10" i="16"/>
  <c r="C10" i="20"/>
  <c r="D10" i="20"/>
  <c r="E9" i="16"/>
  <c r="E13" i="20"/>
  <c r="K23" i="16"/>
  <c r="K10" i="16"/>
  <c r="K9" i="16"/>
  <c r="D71" i="13"/>
  <c r="C10" i="16"/>
  <c r="J9" i="16"/>
  <c r="D68" i="13"/>
  <c r="D13" i="20"/>
  <c r="L29" i="16"/>
  <c r="L27" i="16"/>
  <c r="I10" i="20"/>
  <c r="O10" i="20"/>
  <c r="B176" i="13"/>
  <c r="H9" i="20"/>
  <c r="K9" i="20"/>
  <c r="M157" i="7"/>
  <c r="C153" i="7"/>
  <c r="I9" i="16"/>
  <c r="G28" i="20"/>
  <c r="E9" i="20"/>
  <c r="I9" i="20"/>
  <c r="O9" i="20"/>
  <c r="E11" i="20"/>
  <c r="D102" i="13"/>
  <c r="J9" i="20"/>
  <c r="D23" i="20"/>
  <c r="I13" i="16"/>
  <c r="G18" i="20"/>
  <c r="F12" i="20"/>
  <c r="G24" i="16"/>
  <c r="G16" i="16"/>
  <c r="H10" i="16"/>
  <c r="F9" i="20"/>
  <c r="C13" i="16"/>
  <c r="I20" i="20"/>
  <c r="O20" i="20"/>
  <c r="F458" i="13"/>
  <c r="L30" i="16"/>
  <c r="F10" i="20"/>
  <c r="G22" i="16"/>
  <c r="J23" i="20"/>
  <c r="B179" i="13"/>
  <c r="B310" i="13"/>
  <c r="I21" i="16"/>
  <c r="B377" i="13"/>
  <c r="F217" i="2"/>
  <c r="F243" i="2"/>
  <c r="B406" i="13"/>
  <c r="I8" i="16"/>
  <c r="F37" i="2"/>
  <c r="B169" i="13"/>
  <c r="C154" i="7"/>
  <c r="A164" i="7"/>
  <c r="D69" i="13"/>
  <c r="L12" i="16"/>
  <c r="F221" i="13"/>
  <c r="L26" i="16"/>
  <c r="F408" i="13"/>
  <c r="G30" i="16"/>
  <c r="G19" i="20"/>
  <c r="G12" i="20"/>
  <c r="G12" i="16"/>
  <c r="G13" i="20"/>
  <c r="D57" i="13"/>
  <c r="F148" i="13"/>
  <c r="G9" i="16"/>
  <c r="G19" i="16"/>
  <c r="F187" i="13"/>
  <c r="L10" i="16"/>
  <c r="D56" i="13"/>
  <c r="L19" i="16"/>
  <c r="F276" i="13"/>
  <c r="L21" i="16"/>
  <c r="F331" i="13"/>
  <c r="G11" i="16"/>
  <c r="G9" i="20"/>
  <c r="G25" i="16"/>
  <c r="G10" i="20"/>
  <c r="G11" i="20"/>
  <c r="D101" i="13"/>
  <c r="L28" i="16"/>
  <c r="D103" i="13"/>
  <c r="G30" i="20"/>
  <c r="G23" i="20"/>
  <c r="L9" i="16"/>
  <c r="D70" i="13"/>
  <c r="G13" i="16"/>
  <c r="G10" i="16"/>
  <c r="F389" i="13"/>
  <c r="L23" i="16"/>
  <c r="F207" i="13"/>
  <c r="L11" i="16"/>
  <c r="L13" i="16"/>
  <c r="D80" i="13"/>
  <c r="D78" i="13"/>
  <c r="G21" i="16"/>
</calcChain>
</file>

<file path=xl/sharedStrings.xml><?xml version="1.0" encoding="utf-8"?>
<sst xmlns="http://schemas.openxmlformats.org/spreadsheetml/2006/main" count="1904" uniqueCount="804">
  <si>
    <t>Op school wordt compacting (het schrappen van herhalings- en oefenstof) toegepast voor (hoog)begaafde leerlingen voor de volgende vakken:</t>
  </si>
  <si>
    <t>Rekenen/wiskunde</t>
  </si>
  <si>
    <t>Taal</t>
  </si>
  <si>
    <t>Zaakvakken</t>
  </si>
  <si>
    <t>Anders, namelijk ......</t>
  </si>
  <si>
    <t>Er zijn schoolbreed geïmplementeerde richtlijnen voor het compacten van de leerstof.</t>
  </si>
  <si>
    <t xml:space="preserve">Bij het compacten wordt gebruik gemaakt van een compactingmethode. </t>
  </si>
  <si>
    <t>De tijd die vrijkomt doordat voor een vak de leerstof wordt gecompact, wordt besteed aan verrijking.</t>
  </si>
  <si>
    <t>De instructie van de (gecompacte) leerstof wordt afgestemd op de specifieke leereigenschappen van (hoog)begaafde leerlingen.</t>
  </si>
  <si>
    <t>VERRIJKING BINNEN DE EIGEN GROEP</t>
  </si>
  <si>
    <t>Op school wordt verrijking binnen de eigen groep aangeboden in:</t>
  </si>
  <si>
    <t>groep 1</t>
  </si>
  <si>
    <t>groep 2</t>
  </si>
  <si>
    <t>groep 3</t>
  </si>
  <si>
    <t>groep 4</t>
  </si>
  <si>
    <t>groep 5</t>
  </si>
  <si>
    <t>groep 6</t>
  </si>
  <si>
    <t>groep 7</t>
  </si>
  <si>
    <t>groep 8</t>
  </si>
  <si>
    <t>rekenen en wiskunde</t>
  </si>
  <si>
    <t>taalvaardigheden</t>
  </si>
  <si>
    <t>lezen</t>
  </si>
  <si>
    <t>wereldoriëntatie</t>
  </si>
  <si>
    <t>studievaardigheden</t>
  </si>
  <si>
    <t>vreemde talen</t>
  </si>
  <si>
    <t>filosofie</t>
  </si>
  <si>
    <t>sociaal emotionele ontwikkeling</t>
  </si>
  <si>
    <t>natuur en techniek</t>
  </si>
  <si>
    <t>overige vakken of onderwerpen</t>
  </si>
  <si>
    <t>De binnen de groep aangeboden verrijkingsstof:</t>
  </si>
  <si>
    <t>is specifiek ontwikkeld voor (hoog)begaafden.</t>
  </si>
  <si>
    <t>is niet afkomstig van hogere leerjaren.</t>
  </si>
  <si>
    <t>is een vast onderdeel van de leerstof van een week.</t>
  </si>
  <si>
    <t>staat (indien van toepassing in combinatie met de gecompacte lesstof) genoteerd op de individuele dag- of weektaak.</t>
  </si>
  <si>
    <t>komt in plaats van (een deel van) de reguliere leerstof.</t>
  </si>
  <si>
    <t>De verrijkingsstof wordt vooraf met de leerling besproken / aan de leerling uitgelegd.</t>
  </si>
  <si>
    <t>Er worden eisen gesteld aan het werken met verrijkingsstof binnen de eigen groep.</t>
  </si>
  <si>
    <t>De leerling die binnen de eigen groep verrijking krijgt aangeboden, werkt in het eigen lokaal aan deze verrijkingsstof.</t>
  </si>
  <si>
    <t>De leerling krijgt van de eigen leerkracht begeleiding / feedback tijdens het werken aan verrijkingsstof binnen de eigen groep.</t>
  </si>
  <si>
    <t>Bij het beoordelen van het werken aan verrijkingsstof binnen de groep wordt:</t>
  </si>
  <si>
    <t>door de leerkracht zowel het product als het proces beoordeeld</t>
  </si>
  <si>
    <t>uitgegaan van de in het plan van aanpak/handelingsplan gestelde cognitieve en niet-cognitieve leerdoelen.</t>
  </si>
  <si>
    <t>De beoordeling van het werken aan verrijkingsstof binnen de groep wordt op het schoolrapport weergegeven.</t>
  </si>
  <si>
    <t>VERRIJKING BUITEN DE EIGEN GROEP (PLUSGROEP)</t>
  </si>
  <si>
    <t>Er zijn eenduidige selectiecriteria voor de plusgroep.</t>
  </si>
  <si>
    <t>De plusgroepbijeenkomsten vinden:</t>
  </si>
  <si>
    <t>wekelijks plaats.</t>
  </si>
  <si>
    <t>plaats op een vaste tijd.</t>
  </si>
  <si>
    <t>plaats op een vaste locatie.</t>
  </si>
  <si>
    <t>gedurende een langere periode (minimaal een half jaar) plaats.</t>
  </si>
  <si>
    <t>Voor de plusgroepbijeenkomst is wekelijks minimaal anderhalf uur beschikbaar.</t>
  </si>
  <si>
    <t>De plusgroep heeft een vaste begeleider.</t>
  </si>
  <si>
    <t xml:space="preserve">De vaste begeleider van de plusgroep: </t>
  </si>
  <si>
    <t>beschikt over een onderwijsbevoegdheid.</t>
  </si>
  <si>
    <t xml:space="preserve">heeft affiniteit met (hoog)begaafde leerlingen </t>
  </si>
  <si>
    <t>heeft zich middels een opleiding gespecialiseerd in de begeleiding van (hoog)begaafde leerlingen</t>
  </si>
  <si>
    <t>De plusgroep bestaat uit minimaal 2 en maximaal 10 leerlingen.</t>
  </si>
  <si>
    <t xml:space="preserve">De verrijkingsstof die gebruikt wordt in de plusgroep: </t>
  </si>
  <si>
    <t>is specifiek ontwikkeld is voor (hoog)begaafden.</t>
  </si>
  <si>
    <t>Binnen de plusgroep:</t>
  </si>
  <si>
    <t>wordt gewerkt aan specifiek op (hoog)begaafden gerichte doelen en vaardigheden.</t>
  </si>
  <si>
    <t>wordt per leerling gewerkt aan individuele doelen en vaardigheden vanuit de individuele behoeften.</t>
  </si>
  <si>
    <t>worden deze individuele doelen en vaardigheden vooraf met de leerling besproken.</t>
  </si>
  <si>
    <t>worden op basis van de gestelde doelen en vaardigheden eisen gesteld aan de leerling voor het werken binnen de plusgroep.</t>
  </si>
  <si>
    <t>zijn de pedagogiek en didactiek afgestemd op de leereigenschappen en kenmerken van (hoog)begaafde leerlingen.</t>
  </si>
  <si>
    <t>De leerling krijgt begeleiding / feedback tijdens het werken binnen de plusgroep.</t>
  </si>
  <si>
    <t>Bij het beoordelen van het werken aan verrijkingsstof binnen de plusgroep wordt:</t>
  </si>
  <si>
    <t>zowel het product als het proces beoordeeld.</t>
  </si>
  <si>
    <t>uitgegaan van de in het plan van aanpak/handelingsplan gestelde cognitieve, sociale en emotionele leerdoelen.</t>
  </si>
  <si>
    <t>De beoordeling van het werken aan verrijkingsstof binnen de plusgroep wordt op het schoolrapport weergegeven.</t>
  </si>
  <si>
    <t>Er vindt overleg plaats tussen de vaste begeleider van de plusgroep en de groepsleerkracht van de leerling.</t>
  </si>
  <si>
    <t>Er is sprake van samenhang tussen hetgeen in de plusklas wordt ondernomen en dat wat er in de eigen groep gebeurt.</t>
  </si>
  <si>
    <t>OVERIGE BEGELEIDINGSMAATREGELEN</t>
  </si>
  <si>
    <t>Eén teamlid is werkzaam als mentor voor (hoog)begaafde leerlingen.</t>
  </si>
  <si>
    <t>Op school is het mogelijk leerlingen vrij te stellen van het reguliere onderwijsaanbod om gebruik te kunnen maken van een uitdagend extern aanbod.</t>
  </si>
  <si>
    <t>Onderdeel 4: Evaluatie</t>
  </si>
  <si>
    <t xml:space="preserve">EVALUATIE OP LEERLINGNIVEAU </t>
  </si>
  <si>
    <t xml:space="preserve">Evaluatie over het effect van de aanpassingen in onderwijsaanbod en begeleiding vindt plaats met: </t>
  </si>
  <si>
    <t>leerling</t>
  </si>
  <si>
    <t>ouders</t>
  </si>
  <si>
    <t>groepsleerkracht</t>
  </si>
  <si>
    <t>plusgroepleerkracht</t>
  </si>
  <si>
    <t>coördinator (hoog)begaafdheid</t>
  </si>
  <si>
    <t>Anders, namelijk …</t>
  </si>
  <si>
    <t>Aandachtspunten</t>
  </si>
  <si>
    <t>(u kunt hiervoor klikken op bovenstaande links of op het betreffende tabblad)</t>
  </si>
  <si>
    <t>intern begeleider</t>
  </si>
  <si>
    <t>Bij het evalueren van het effect van de aanpassingen in onderwijsaanbod en begeleiding:</t>
  </si>
  <si>
    <t>wordt gebruik gemaakt van een evaluatieformulier.</t>
  </si>
  <si>
    <t>komen de in het handelingsplan/plan van aanpak beschreven doelen aan bod.</t>
  </si>
  <si>
    <t>Er vindt minimaal vier keer per jaar evaluatie van het effect van de aanpassingen in onderwijsaanbod en begeleiding plaats op leerling-niveau.</t>
  </si>
  <si>
    <t>Wijzigingen betreffende de onderwijsaanpassingen - welke a.g.v. de evaluatie wenselijk worden geacht - worden binnen twee maanden doorgevoerd.</t>
  </si>
  <si>
    <t>EVALUATIE OP SCHOOLNIVEAU</t>
  </si>
  <si>
    <t>Op schoolniveau wordt eens per jaar de begeleiding van (hoog)begaafde leerlingen geëvalueerd.</t>
  </si>
  <si>
    <t>Bij de evaluatie op schoolniveau is aandacht voor:</t>
  </si>
  <si>
    <t>signalering</t>
  </si>
  <si>
    <t>diagnosticering</t>
  </si>
  <si>
    <t>begeleiding</t>
  </si>
  <si>
    <t>deskundigheidsbevordering</t>
  </si>
  <si>
    <t>interne en externe communicatie</t>
  </si>
  <si>
    <t>het gemaakte beleidsplan</t>
  </si>
  <si>
    <t>Onderdeel 5: Het opstellen van een beleidsstuk</t>
  </si>
  <si>
    <t>In de schoolgids staat beschreven dat de school de benodigde aandacht besteedt aan (hoog)begaafde leerlingen.</t>
  </si>
  <si>
    <t xml:space="preserve">Er is een zorg-/beleidsplan voor (hoog)begaafde leerlingen. </t>
  </si>
  <si>
    <t>In het zorg-/beleidsplan staat beschreven hoe de signalering van (hoog)begaafde leerlingen verloopt:</t>
  </si>
  <si>
    <t>een beschrijving van de visie van de school op (hoog)begaafdheid.</t>
  </si>
  <si>
    <t>welk doel wordt nagestreefd met het te volgen beleid op het gebied van (hoog)begaafdheid.</t>
  </si>
  <si>
    <t>een duidelijke omschrijving van de doelgroep.</t>
  </si>
  <si>
    <t>hoe de resultaten van de signalering worden vastgelegd.</t>
  </si>
  <si>
    <t>wanneer de overstap van signalering naar diagnosticering wordt gemaakt.</t>
  </si>
  <si>
    <t>hoe de diagnosticering van (hoog)begaafde leerlingen verloopt.</t>
  </si>
  <si>
    <t>in welke gevallen de school een externe deskundige inschakelt bij het diagnosticeren van (hoog)begaafdheid.</t>
  </si>
  <si>
    <t>hoe de overstap van diagnosticering naar begeleiding wordt gemaakt.</t>
  </si>
  <si>
    <t>welke aanpassingen in het onderwijsaanbod en begeleiding er voor (hoog)begaafde leerlingen mogelijk zijn.</t>
  </si>
  <si>
    <t>wanneer een leerling in aanmerking komt voor bepaalde vormen van aanpassingen in het onderwijsaanbod en de begeleiding.</t>
  </si>
  <si>
    <t>welke methoden / materialen voor (hoog)begaafde leerlingen op school aanwezig zijn / aangeschaft zullen worden.</t>
  </si>
  <si>
    <t>wanneer en op welke wijze ouders worden betrokken / geïnformeerd.</t>
  </si>
  <si>
    <t>welke gegevens worden doorgegeven bij de overdracht naar de volgende groep.</t>
  </si>
  <si>
    <t>welke gegevens worden doorgegeven bij de overdracht naar het voortgezet onderwijs.</t>
  </si>
  <si>
    <t>bij alle onderdelen beschreven wie welke taken uitvoert en wie waarvoor verantwoordelijk is.</t>
  </si>
  <si>
    <t>hoe de financiën zijn geregeld.</t>
  </si>
  <si>
    <t>de lange termijn planning.</t>
  </si>
  <si>
    <t>op welke wijze het beleid wordt geëvalueerd.</t>
  </si>
  <si>
    <t>INHOUD VAN HET ZORG-/BELEIDSPLAN</t>
  </si>
  <si>
    <t>hoe de resultaten van de diagnosticering worden vastgelegd.</t>
  </si>
  <si>
    <t>In het zorg-/beleidsplan staat beschreven:</t>
  </si>
  <si>
    <t>Binnen dit bestand zijn hier en daar verwijzingen opgenomen, bijvoorbeeld naar vervolgvragen of naar achtergrondinformatie op internetsites. Hiervoor kunt u klikken op de hyperlinks.</t>
  </si>
  <si>
    <t>Toelichting per onderdeel</t>
  </si>
  <si>
    <t>Onderdeel 3: Onderwijs en begeleiding</t>
  </si>
  <si>
    <t>Onderdeel 5: Beleid</t>
  </si>
  <si>
    <t>Wilt u weten of de aanpassingen in het onderwijsaanbod het gewenste effect hebben?</t>
  </si>
  <si>
    <t xml:space="preserve">Dan is evaluatie noodzakelijk. </t>
  </si>
  <si>
    <t>Wilt u zorgen voor een doorgaande lijn in de begeleiding van (hoog)begaafde leerlingen?</t>
  </si>
  <si>
    <t>Dan is het van belang dat hiervoor binnen de school beleid wordt ontwikkeld en op schrift wordt gesteld.</t>
  </si>
  <si>
    <t>bij aanmelding van een nieuwe leerling voor groep 1</t>
  </si>
  <si>
    <t>bij aanmelding van een nieuwe leerling voor een hogere groep</t>
  </si>
  <si>
    <t>gedurende het schooljaar in de groepen 1-2</t>
  </si>
  <si>
    <t>gedurende het schooljaar in de groepen 3-8</t>
  </si>
  <si>
    <t>bij een vermoeden van onderpresteren.</t>
  </si>
  <si>
    <t>Invulinstructie bij de digitale versie in Excel:</t>
  </si>
  <si>
    <t>Schoolgegevens</t>
  </si>
  <si>
    <t>Niet belangrijk</t>
  </si>
  <si>
    <t>Belangrijk</t>
  </si>
  <si>
    <t>Ontwikkelpunt</t>
  </si>
  <si>
    <t>1.</t>
  </si>
  <si>
    <t>De school heeft een visie op onderwijs waarin duidelijk wordt:</t>
  </si>
  <si>
    <t>1.1</t>
  </si>
  <si>
    <t>Vaststellen van (onderwijs)behoeften</t>
  </si>
  <si>
    <t>Borging doorgaande lijn</t>
  </si>
  <si>
    <t>Onderwijsaanpassingen - algemeen</t>
  </si>
  <si>
    <t>Inzet ICT</t>
  </si>
  <si>
    <t>Versnelling</t>
  </si>
  <si>
    <t>Compacting</t>
  </si>
  <si>
    <t>Verrijking binnen de eigen groep</t>
  </si>
  <si>
    <t>Verrijking buiten de eigen groep</t>
  </si>
  <si>
    <t>Versnelling - aanvullend</t>
  </si>
  <si>
    <t>Compacting - aanvullend</t>
  </si>
  <si>
    <t>Verrijking binnen de eigen groep - aanvullend</t>
  </si>
  <si>
    <t>Verrijking buiten de eigen groep - aanvullend</t>
  </si>
  <si>
    <t>Overige begeleidingsmaatregelen</t>
  </si>
  <si>
    <t>Evaluatie op leerlingniveau</t>
  </si>
  <si>
    <t>Evaluatie op schoolniveau</t>
  </si>
  <si>
    <t>Schoolgids &amp; Beleid</t>
  </si>
  <si>
    <t>Inhoud zorg-/beleidsplan</t>
  </si>
  <si>
    <t>Bereik</t>
  </si>
  <si>
    <t>hoe wordt omgegaan met verschillen tussen leerlingen.</t>
  </si>
  <si>
    <t>1.2</t>
  </si>
  <si>
    <t>hoe de ontwikkeling van (hoog)begaafde leerlingen binnen het onderwijs optimaal vormgegeven kan worden.</t>
  </si>
  <si>
    <t>2.</t>
  </si>
  <si>
    <t xml:space="preserve">Er is voldoende draagvlak om alle leerlingen, inclusief (hoog)begaafde leerlingen, onderwijs op maat te bieden: </t>
  </si>
  <si>
    <t>2.1</t>
  </si>
  <si>
    <t>in het team</t>
  </si>
  <si>
    <t>2.2</t>
  </si>
  <si>
    <t>bij de directie</t>
  </si>
  <si>
    <t>bij het schoolbestuur</t>
  </si>
  <si>
    <t>3.</t>
  </si>
  <si>
    <t>4.</t>
  </si>
  <si>
    <t xml:space="preserve">De teamleden: </t>
  </si>
  <si>
    <t>4.1</t>
  </si>
  <si>
    <t>weten wat verstaan wordt onder (hoog)begaafdheid</t>
  </si>
  <si>
    <t>4.2</t>
  </si>
  <si>
    <r>
      <t xml:space="preserve">De school hanteert een </t>
    </r>
    <r>
      <rPr>
        <i/>
        <u/>
        <sz val="9"/>
        <rFont val="Verdana"/>
        <family val="2"/>
      </rPr>
      <t>eenduidige werkwijze</t>
    </r>
    <r>
      <rPr>
        <i/>
        <sz val="9"/>
        <rFont val="Verdana"/>
        <family val="2"/>
      </rPr>
      <t xml:space="preserve"> voor het selecteren van leerlingen voor de plusgroep, waarbij</t>
    </r>
  </si>
  <si>
    <t>rekening wordt gehouden met inhoudelijke criteria (visie, doelgroep, doelstelling en aanbod van de plusgroep)</t>
  </si>
  <si>
    <t>rekening wordt gehouden met praktische criteria (tijd, ruimte, aantal leerlingen/samenstelling plusgroep, overige beschikbare onderwijsaanpassingen)</t>
  </si>
  <si>
    <t>overleg plaatsvindt met alle betrokkenen (waaronder de leerling zelf, de begeleider van de plusgroep, groepsleerkracht en ouders)</t>
  </si>
  <si>
    <t>Een beslissing tot plaatsing kan op basis van een (tussentijdse) evaluatie (bijvoorbeeld na een proefperiode) in gezamenlijk overleg worden herzien.</t>
  </si>
  <si>
    <t>In het plan van aanpak/handelingsplan wordt ingegaan op de actuele cognitieve, sociale én emotionele behoeften van een individuele (hoog)begaafde leerling.</t>
  </si>
  <si>
    <t>hebben als team een praktische werkdefinitie over (hoog)begaafdheid, die gedeeld wordt door het hele team en waar ieder teamlid van op de hoogte is.</t>
  </si>
  <si>
    <t>4.3</t>
  </si>
  <si>
    <t>Omschrijving</t>
  </si>
  <si>
    <t>(nog) geen beschrijving van de visie van de school op (hoog)begaafdheid.</t>
  </si>
  <si>
    <t>(nog) niet welk doel wordt nagestreefd met het te volgen beleid op het gebied van (hoog)begaafdheid.</t>
  </si>
  <si>
    <t>(nog) geen duidelijke omschrijving van de doelgroep.</t>
  </si>
  <si>
    <t>(nog) niet beschreven hoe de signalering van (hoog)begaafde leerlingen verloopt:</t>
  </si>
  <si>
    <t>(nog) niet beschreven hoe de resultaten van de signalering worden vastgelegd.</t>
  </si>
  <si>
    <t>(nog) niet beschreven wanneer de overstap van signalering naar diagnosticering wordt gemaakt.</t>
  </si>
  <si>
    <t>(nog) niet beschreven hoe de diagnosticering van (hoog)begaafde leerlingen verloopt.</t>
  </si>
  <si>
    <t>(nog) niet in welke gevallen de school een externe deskundige inschakelt bij het diagnosticeren van (hoog)begaafdheid.</t>
  </si>
  <si>
    <t>(nog) niet beschreven hoe de resultaten van de diagnosticering worden vastgelegd.</t>
  </si>
  <si>
    <t>(nog) niet beschreven hoe de overstap van diagnosticering naar begeleiding wordt gemaakt.</t>
  </si>
  <si>
    <t>(nog) niet welke aanpassingen in het onderwijsaanbod en begeleiding er voor (hoog)begaafde leerlingen mogelijk zijn.</t>
  </si>
  <si>
    <t>(nog) niet wanneer een leerling in aanmerking komt voor bepaalde vormen van aanpassingen in het onderwijsaanbod en de begeleiding.</t>
  </si>
  <si>
    <t>(nog) niet beschreven welke procedure gevolgd wordt bij het aanpassen van het onderwijsaanbod en de begeleiding.</t>
  </si>
  <si>
    <t>(nog) niet beschreven op welke wijze de aanpassingen in het onderwijsaanbod en de begeleiding worden geëvalueerd.</t>
  </si>
  <si>
    <t>(nog) niet beschreven welke methoden / materialen voor (hoog)begaafde leerlingen op school aanwezig zijn / aangeschaft zullen worden.</t>
  </si>
  <si>
    <t>(nog) niet wanneer en op welke wijze ouders worden betrokken / geïnformeerd.</t>
  </si>
  <si>
    <t>(nog) niet beschreven welke gegevens worden doorgegeven bij de overdracht naar de volgende groep.</t>
  </si>
  <si>
    <t>(nog) niet beschreven welke gegevens worden doorgegeven bij de overdracht naar het voortgezet onderwijs.</t>
  </si>
  <si>
    <t>(nog) niet bij alle onderdelen beschreven wie welke taken uitvoert en wie waarvoor verantwoordelijk is.</t>
  </si>
  <si>
    <t>(nog) niet hoe de financiën zijn geregeld.</t>
  </si>
  <si>
    <t>(nog) niet de lange termijn planning.</t>
  </si>
  <si>
    <t>(nog) niet beschreven op welke wijze het beleid wordt geëvalueerd.</t>
  </si>
  <si>
    <t>Aan het eind van een groep worden de volgende gegevens doorgegeven aan de leerkracht van de volgende groep:</t>
  </si>
  <si>
    <t>Aan het eind van groep 8 worden de volgende gegevens doorgegeven aan het voortgezet onderwijs:</t>
  </si>
  <si>
    <t>Voor het aanbieden van verrijking binnen de eigen groep zijn er verrijkingsmethoden / -materialen beschikbaar voor:</t>
  </si>
  <si>
    <t xml:space="preserve">Voor het aanbieden van verrijking binnen de eigen groep zijn er verrijkingsmethoden / -materialen beschikbaar op het gebied van: </t>
  </si>
  <si>
    <t>Op school wordt verrijkingsstof aangeboden buiten de eigen groep (in een binnenschoolse of buitenschoolse plusgroep) voor leerlingen uit:</t>
  </si>
  <si>
    <t>hebben zich middels een studietraject / (team)training verdiept in het thema (hoog)begaafdheid.</t>
  </si>
  <si>
    <t>Niet</t>
  </si>
  <si>
    <t>Enigszins</t>
  </si>
  <si>
    <t>Grotendeels</t>
  </si>
  <si>
    <t>Volledig</t>
  </si>
  <si>
    <t>Mate van realisatie</t>
  </si>
  <si>
    <t>Mate van belang</t>
  </si>
  <si>
    <r>
      <t>Leerkrachten weten én erkennen dat kinderen zich op school en thuis verschillend kunnen gedragen en niet altijd in beide situaties gedrag tentoonspreiden dat duidt op een eventuele ontwikkelingsvoorsprong/ (hoog)begaafdheid.</t>
    </r>
    <r>
      <rPr>
        <sz val="12"/>
        <rFont val="Verdana"/>
        <family val="2"/>
      </rPr>
      <t xml:space="preserve"> </t>
    </r>
  </si>
  <si>
    <r>
      <rPr>
        <u/>
        <sz val="9"/>
        <rFont val="Verdana"/>
        <family val="2"/>
      </rPr>
      <t>hoe</t>
    </r>
    <r>
      <rPr>
        <sz val="9"/>
        <rFont val="Verdana"/>
        <family val="2"/>
      </rPr>
      <t xml:space="preserve"> wordt omgegaan met verschillen tussen leerlingen.</t>
    </r>
  </si>
  <si>
    <r>
      <rPr>
        <u/>
        <sz val="9"/>
        <rFont val="Verdana"/>
        <family val="2"/>
      </rPr>
      <t>hoe</t>
    </r>
    <r>
      <rPr>
        <sz val="9"/>
        <rFont val="Verdana"/>
        <family val="2"/>
      </rPr>
      <t xml:space="preserve"> de ontwikkeling van (hoog)begaafde leerlingen binnen het onderwijs optimaal vormgegeven kan worden.</t>
    </r>
  </si>
  <si>
    <t>2.3</t>
  </si>
  <si>
    <t>Er vindt regelmatig bij- of nascholing plaats op het gebied van (hoog)begaafdheid (ook voor (nieuwe) leerkrachten).</t>
  </si>
  <si>
    <t>wordt met tijd en geld gefaciliteerd om de begeleiding van (hoog)begaafde leerlingen vorm te geven op school.</t>
  </si>
  <si>
    <t>3.1</t>
  </si>
  <si>
    <t>3.2</t>
  </si>
  <si>
    <t>3.3</t>
  </si>
  <si>
    <t>Onderdeel 2: Signaleren en vaststellen van (onderwijs)behoeften</t>
  </si>
  <si>
    <t>hebben als team een praktische werkdefinitie over (hoog)begaafdheid, die gedeeld wordt door het hele team en waar ieder teamlid van op de hoogte is</t>
  </si>
  <si>
    <t>Score_niet</t>
  </si>
  <si>
    <t>Score_enigszins</t>
  </si>
  <si>
    <t>Score_grotendeels</t>
  </si>
  <si>
    <t>Score_volledig</t>
  </si>
  <si>
    <t>Score_niet_belangrijk</t>
  </si>
  <si>
    <t>Score_beetje_belangrijk</t>
  </si>
  <si>
    <t>Score_belangrijk</t>
  </si>
  <si>
    <t>2. Signalering en het vaststellen van (onderwijs)behoeften</t>
  </si>
  <si>
    <t>VASTSTELLEN VAN (ONDER)WIJSBEHOEFTEN</t>
  </si>
  <si>
    <t>DLE toetsen</t>
  </si>
  <si>
    <t>BORGING DOORGAANDE LIJN</t>
  </si>
  <si>
    <t>bij verandering van school</t>
  </si>
  <si>
    <t>aan het eind van groep 8 aan het voortgezet onderwijs</t>
  </si>
  <si>
    <t>aan het eind van een groep aan de leerkracht van de volgende groep</t>
  </si>
  <si>
    <t>Beschikbare gegevens over de leerkenmerken, leerling-kenmerken, onderwijsaanpassingen en begeleiding worden overgedragen:</t>
  </si>
  <si>
    <t>Gegevens over onderwijsaanpassingen en begeleiding worden geregistreerd met betrekking tot:</t>
  </si>
  <si>
    <t>vakgebieden waarvoor compacting wordt toegepast</t>
  </si>
  <si>
    <t>(afgeronde) verrijkingsactiviteiten</t>
  </si>
  <si>
    <t>doubleren</t>
  </si>
  <si>
    <t xml:space="preserve">Leerprestaties </t>
  </si>
  <si>
    <t>Observaties van de leerkracht</t>
  </si>
  <si>
    <t>Informatie afkomstig van de ouders</t>
  </si>
  <si>
    <t>vindt er overdracht plaats vanuit peuterspeelzaal/ kinderdagverblijf met betrekking tot de ontwikkeling van de leerling.</t>
  </si>
  <si>
    <t>wordt door ouders een vragenlijst ingevuld en/of vindt met ouders een intakegesprek plaats, waarin óók aandacht is voor een eventuele voorsprong in de ontwikkeling van de leerling.</t>
  </si>
  <si>
    <t>Leerkrachten zijn op de hoogte van:</t>
  </si>
  <si>
    <t>de kenmerken en specifieke leereigenschappen van (hoog)begaafde leerlingen.</t>
  </si>
  <si>
    <t xml:space="preserve">de kenmerken en specifieke leereigenschappen van (hoog)begaafde onderpresteerders. </t>
  </si>
  <si>
    <t>Aan het begin van het schooljaar wordt een (groeps)observatie uitgevoerd, waarin (ook) wordt gelet op signalen die duiden op een ontwikkelingsvoorsprong bij leerlingen. Dit gebeurt door de leerkrachten van:</t>
  </si>
  <si>
    <r>
      <t xml:space="preserve">De school heeft een </t>
    </r>
    <r>
      <rPr>
        <u/>
        <sz val="9"/>
        <rFont val="Verdana"/>
        <family val="2"/>
      </rPr>
      <t>visie</t>
    </r>
    <r>
      <rPr>
        <sz val="9"/>
        <rFont val="Verdana"/>
        <family val="2"/>
      </rPr>
      <t xml:space="preserve"> op onderwijs waarin duidelijk wordt:</t>
    </r>
  </si>
  <si>
    <r>
      <t xml:space="preserve">Kruis aan ('x') in welke mate een item gerealiseerd is </t>
    </r>
    <r>
      <rPr>
        <u/>
        <sz val="8"/>
        <color indexed="10"/>
        <rFont val="Verdana"/>
        <family val="2"/>
      </rPr>
      <t>én</t>
    </r>
    <r>
      <rPr>
        <sz val="8"/>
        <color indexed="10"/>
        <rFont val="Verdana"/>
        <family val="2"/>
      </rPr>
      <t xml:space="preserve"> in welke mate het item van belang wordt geacht</t>
    </r>
  </si>
  <si>
    <r>
      <t xml:space="preserve">Er is voldoende </t>
    </r>
    <r>
      <rPr>
        <u/>
        <sz val="9"/>
        <rFont val="Verdana"/>
        <family val="2"/>
      </rPr>
      <t>draagvlak</t>
    </r>
    <r>
      <rPr>
        <sz val="9"/>
        <rFont val="Verdana"/>
        <family val="2"/>
      </rPr>
      <t xml:space="preserve"> (men erkent de noodzaak) om álle leerlingen, inclusief (hoog)begaafde leerlingen, onderwijs op maat te bieden: </t>
    </r>
  </si>
  <si>
    <t>Om passende onderwijsaanpassingen en begeleiding vast te kunnen stellen, worden aanvullende gegevens verzameld via:</t>
  </si>
  <si>
    <t>de leerling</t>
  </si>
  <si>
    <t>versnelling</t>
  </si>
  <si>
    <t xml:space="preserve">wijze van (interne en externe) begeleiding </t>
  </si>
  <si>
    <t>Leerlingen met een ontwikkelingsvoorsprong / (hoog)begaafde leerlingen worden - gedurende het schooljaar - gesignaleerd op basis van:</t>
  </si>
  <si>
    <t>Verschillen van inzicht tussen ouders, leerkracht en/of leerling, die zichtbaar worden naar aanleiding van de verzamelde aanvullende gegevens, worden besproken en zoveel mogelijk verhelderd.</t>
  </si>
  <si>
    <t>Er zijn duidelijke richtlijnen om tot een beslissing te komen tot het uitvoeren van een (extern) psychodiagnostisch onderzoek.</t>
  </si>
  <si>
    <t>Indien nodig wordt, in overleg met ouders en leerling en ter aanvulling op aanpassingen in onderwijsaanbod en begeleiding, een handelingsplan opgesteld.</t>
  </si>
  <si>
    <t>Er wordt gebruik gemaakt van beschikbare expertise op het gebied van (hoog)begaafdheid om de verzamelde gegevens te interpreteren.</t>
  </si>
  <si>
    <t>Onderdeel 2: Signalering en vaststellen van (onderwijs)behoeften</t>
  </si>
  <si>
    <t>Bij het vormgeven van onderwijs zijn de individuele mogelijkheden, behoeften en interesses van leerlingen uitgangspunt voor het bieden van passend onderwijs, waarbij een doorgaande lijn geborgd is.</t>
  </si>
  <si>
    <t>heeft zich middels een opleiding of nascholing gespecialiseerd in het thema (hoog)begaafdheid</t>
  </si>
  <si>
    <t>coördineert de activiteiten op school rond het thema (hoog)begaafdheid</t>
  </si>
  <si>
    <t>zowel belemmerende als stimulerende factoren</t>
  </si>
  <si>
    <t>zowel de zwakke als de sterke kanten van een leerling</t>
  </si>
  <si>
    <t>Voor de signalering van (hoog)begaafdheid:</t>
  </si>
  <si>
    <t>Er worden aanvullende gegevens verzameld over de leerling indien er zorg- of aandachtspunten zijn in relatie tot:</t>
  </si>
  <si>
    <t>de sociale en emotionele ontwikkeling</t>
  </si>
  <si>
    <t>werkhouding en motivatie</t>
  </si>
  <si>
    <t>Het vaststellen van en aansluiten op (onderwijs)behoeften maakt onderdeel uit van een cyclisch proces van handelen, evalueren en bijstelling.</t>
  </si>
  <si>
    <t>de leerkracht</t>
  </si>
  <si>
    <t>wordt een integrale werkwijze gehanteerd die aansluit op en is ingebed binnen reeds bestaande zorgstructuren.</t>
  </si>
  <si>
    <t>Voor een nauwkeuriger beeld van gesignaleerde zorg- of aandachtspunten worden beschikbare (betrouwbare) hulpmiddelen gebruikt.</t>
  </si>
  <si>
    <t>gegevens over het beheersingsniveau afkomstig uit het op school gebruikte voortgangsregistratiesysteem</t>
  </si>
  <si>
    <t>Uit de door de school mogelijk te bieden begeleidingsvormen wordt een keuze gemaakt op basis van de cognitieve, sociale en emotionele behoeften van de leerling.</t>
  </si>
  <si>
    <t>INZET ICT</t>
  </si>
  <si>
    <t>In de schoolgids staat beschreven op welke wijze de school aandacht besteedt aan (hoog)begaafde leerlingen.</t>
  </si>
  <si>
    <t xml:space="preserve">Er is een zorg-/beleidsplan waarin ook de zorg voor (hoog)begaafde leerlingen is gespecificeerd. </t>
  </si>
  <si>
    <t>hoe de overstap van signalering/diagnosticering naar begeleiding wordt gemaakt.</t>
  </si>
  <si>
    <t>welke stappen na de signalering worden gemaakt om tot praktisch handelen in aanbod en begeleiding te kunnen komen.</t>
  </si>
  <si>
    <t>hoe de (onderwijs)behoeften van (hoog)begaafde leerlingen in beeld worden gebracht.</t>
  </si>
  <si>
    <t>*</t>
  </si>
  <si>
    <t>1.3</t>
  </si>
  <si>
    <t>1.4</t>
  </si>
  <si>
    <t>1.5</t>
  </si>
  <si>
    <t>1.6</t>
  </si>
  <si>
    <t>2.4</t>
  </si>
  <si>
    <t>2.5</t>
  </si>
  <si>
    <t>2.6</t>
  </si>
  <si>
    <t>2.7</t>
  </si>
  <si>
    <t>2.8</t>
  </si>
  <si>
    <t>2.9</t>
  </si>
  <si>
    <t>2.10</t>
  </si>
  <si>
    <t>2.11</t>
  </si>
  <si>
    <t>2.12</t>
  </si>
  <si>
    <t>2.13</t>
  </si>
  <si>
    <t>2.14</t>
  </si>
  <si>
    <t>2.15</t>
  </si>
  <si>
    <t>2.16</t>
  </si>
  <si>
    <t>2.17</t>
  </si>
  <si>
    <t>2.18</t>
  </si>
  <si>
    <t>2.19</t>
  </si>
  <si>
    <t>2.20</t>
  </si>
  <si>
    <t>2.21</t>
  </si>
  <si>
    <t>2.22</t>
  </si>
  <si>
    <t>2.23</t>
  </si>
  <si>
    <t>2.24</t>
  </si>
  <si>
    <t>&gt;&gt; Volgende - Deel 3: Onderwijs en Begeleiding</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</si>
  <si>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</si>
  <si>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</si>
  <si>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</si>
  <si>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</si>
  <si>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</si>
  <si>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</si>
  <si>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</si>
  <si>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</si>
  <si>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</si>
  <si>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</si>
  <si>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</si>
  <si>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</si>
  <si>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</si>
  <si>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</si>
  <si>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</si>
  <si>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</si>
  <si>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</si>
  <si>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</si>
  <si>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</si>
  <si>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</si>
  <si>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</si>
  <si>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</si>
  <si>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</si>
  <si>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</si>
  <si>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</si>
  <si>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</si>
  <si>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</si>
  <si>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</si>
  <si>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</si>
  <si>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</si>
  <si>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</si>
  <si>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</si>
  <si>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</si>
  <si>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</si>
  <si>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</si>
  <si>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</si>
  <si>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</si>
  <si>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</si>
  <si>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</si>
  <si>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</si>
  <si>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</si>
  <si>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De plusgroepbijeenkomsten vinden structureel plaats:</t>
  </si>
  <si>
    <t>gedurende een langere periode (minimaal een half jaar).</t>
  </si>
  <si>
    <t>op een vaste tijd</t>
  </si>
  <si>
    <t>op een vaste locatie</t>
  </si>
  <si>
    <t xml:space="preserve">De vaste begeleider van de plusgroep beschikt over de benodigde leerkrachtcompetenties en beschikt hiertoe onder meer over: </t>
  </si>
  <si>
    <t>een onderwijsbevoegdheid</t>
  </si>
  <si>
    <t>is gespecialiseerd in de begeleiding van (hoog)begaafde leerlingen middels een opleiding/nascholing</t>
  </si>
  <si>
    <t xml:space="preserve">affiniteit met (hoog)begaafde leerlingen </t>
  </si>
  <si>
    <t>4.4</t>
  </si>
  <si>
    <t>4.5</t>
  </si>
  <si>
    <t>4.6</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</si>
  <si>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</si>
  <si>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</si>
  <si>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</si>
  <si>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</si>
  <si>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</si>
  <si>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</si>
  <si>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</si>
  <si>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</si>
  <si>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</si>
  <si>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</si>
  <si>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</si>
  <si>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</si>
  <si>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</si>
  <si>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</si>
  <si>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</si>
  <si>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</si>
  <si>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</si>
  <si>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</si>
  <si>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</si>
  <si>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</si>
  <si>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</si>
  <si>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</si>
  <si>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</si>
  <si>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</si>
  <si>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Bij het evalueren van het effect van de aanpassingen in onderwijsaanbod en begeleiding wordt gebruik gemaakt van een evaluatieformulier, waarin de in het plan van aanpak/handelingsplan beschreven doelen aan bod komen.</t>
  </si>
  <si>
    <t>Er vindt regelmatig (minimaal twee keer per jaar) evaluatie plaats van het effect van de aanpassingen in onderwijsaanbod en begeleiding op leerlingniveau.</t>
  </si>
  <si>
    <t>Wijzigingen betreffende de onderwijsaanpassingen - welke a.g.v. de evaluatie wenselijk worden geacht - worden tijdig (binnen enkele weken) doorgevoerd.</t>
  </si>
  <si>
    <t>onderwijsaanpassingen</t>
  </si>
  <si>
    <t>Signalering</t>
  </si>
  <si>
    <t>&gt;&gt; Volgende: Deel 2 - Signalering</t>
  </si>
  <si>
    <t>Realisatie</t>
  </si>
  <si>
    <t>Belang</t>
  </si>
  <si>
    <t>De aanpassing in het onderwijsaanbod/de begeleiding van de (hoog)begaafde leerling wordt ook door de leerling bijgehouden, bijvoorbeeld middels een logboek of een portfolio.</t>
  </si>
  <si>
    <t>Er vindt regelmatig bij- of nascholing plaats voor (nieuwe) leerkrachten.</t>
  </si>
  <si>
    <t xml:space="preserve">Tenminste één van de teamleden of een voor dit onderwerp speciaal ingestelde stuurgroep: </t>
  </si>
  <si>
    <t>heeft zich middels nascholing of een opleiding gespecialiseerd in het thema (hoog)begaafdheid.</t>
  </si>
  <si>
    <t>coördineert de activiteiten die op school rond het thema (hoog)begaafdheid worden ondernomen.</t>
  </si>
  <si>
    <t>wordt gefaciliteerd met tijd en geld om de begeleiding van (hoog)begaafde leerlingen vorm te geven op school.</t>
  </si>
  <si>
    <t>Onderdeel 1: Algemeen</t>
  </si>
  <si>
    <t>De checklist bestaat uit vijf onderdelen:</t>
  </si>
  <si>
    <t>1. Algemeen</t>
  </si>
  <si>
    <t>3. Aanpassingen in onderwijsaanbod en begeleiding</t>
  </si>
  <si>
    <t>4. Evaluatie</t>
  </si>
  <si>
    <t>x</t>
  </si>
  <si>
    <t>Toelichting</t>
  </si>
  <si>
    <t>Leerkrachten zijn op de hoogte:</t>
  </si>
  <si>
    <t>van de kenmerken en specifieke leereigenschappen van (hoog)begaafde leerlingen.</t>
  </si>
  <si>
    <t xml:space="preserve">van de kenmerken en specifieke leereigenschappen van (hoog)begaafde onderpresteerders. </t>
  </si>
  <si>
    <t xml:space="preserve">Leerkrachten zijn op de hoogte van het feit dat bepaalde groepen (hoog)begaafde leerlingen moeilijk te herkennen zijn: </t>
  </si>
  <si>
    <t>onderpresteerders</t>
  </si>
  <si>
    <t>meisjes</t>
  </si>
  <si>
    <t>leerlingen met een handicap, leer- of gedragsprobleem</t>
  </si>
  <si>
    <t>leerlingen met een andere culturele achtergrond</t>
  </si>
  <si>
    <t>Leerkrachten weten en erkennen dat kinderen zich op school en thuis verschillend kunnen gedragen en niet altijd in beide situaties (hoog)begaafd gedrag tentoonspreiden.</t>
  </si>
  <si>
    <t xml:space="preserve">De signalering van (hoog)begaafde leerlingen geschiedt op basis van signalen afkomstig van: </t>
  </si>
  <si>
    <t>de ouders</t>
  </si>
  <si>
    <t>een andere leerkracht</t>
  </si>
  <si>
    <t>een medeleerling</t>
  </si>
  <si>
    <t>anderen binnen de school.</t>
  </si>
  <si>
    <t>anderen buiten de school.</t>
  </si>
  <si>
    <t>Enigszins belangrijk</t>
  </si>
  <si>
    <t>wordt door ouders een vragenlijst ingevuld waarin ook gevraagd wordt naar een eventuele voorsprong in de ontwikkeling van de leerling.</t>
  </si>
  <si>
    <t>vindt een intakegesprek plaats met de ouders waarin gevraagd wordt naar een eventuele voorsprong in de ontwikkeling van de leerling.</t>
  </si>
  <si>
    <t>Vindt er overdracht plaats vanuit peuterspeelzaal/kinderdagverblijf met betrekking tot de ontwikkeling van de leerling.</t>
  </si>
  <si>
    <t>Interne en externe test- en onderzoeksgegevens</t>
  </si>
  <si>
    <t>Cognitieve vermogens van de leerling</t>
  </si>
  <si>
    <t>Leermotivatie</t>
  </si>
  <si>
    <t>Checklist ingevuld door:</t>
  </si>
  <si>
    <t>Leerhouding/leerstijl</t>
  </si>
  <si>
    <t>De sociaal en emotionele ontwikkeling</t>
  </si>
  <si>
    <t>Interessegebieden van de leerling</t>
  </si>
  <si>
    <t>Versnellen/doubleren</t>
  </si>
  <si>
    <t>Verrijkingsactiviteiten</t>
  </si>
  <si>
    <t>Wijze van begeleiden (zowel intern/extern)</t>
  </si>
  <si>
    <t>Contact ouders</t>
  </si>
  <si>
    <t>Contact leerling.</t>
  </si>
  <si>
    <t>de groepen 1-2</t>
  </si>
  <si>
    <t>de groepen 3-8</t>
  </si>
  <si>
    <t>Leerlingvolgsysteemtoetsen</t>
  </si>
  <si>
    <t>Portfolio/werkstukken/spreekbeurten</t>
  </si>
  <si>
    <t>Observaties</t>
  </si>
  <si>
    <t>Gesprekken met de leerling</t>
  </si>
  <si>
    <t>De algemene indruk van het leerpotentieel van de leerling</t>
  </si>
  <si>
    <t>Alle leerkrachten maken (bij voorkeur) gebruik van hetzelfde op (hoog)begaafdheid gerichte signaleringsinstrument.</t>
  </si>
  <si>
    <t>DIAGNOSTICERING</t>
  </si>
  <si>
    <t xml:space="preserve">Wanneer er signalen van (hoog)begaafdheid zijn opgemerkt worden in het kader van de diagnosestelling meer gegevens verzameld op basis van </t>
  </si>
  <si>
    <t>individueel doortoetsen</t>
  </si>
  <si>
    <t xml:space="preserve">een leerling-vragenlijst </t>
  </si>
  <si>
    <t>een menstekening</t>
  </si>
  <si>
    <t>gegevens uit een sociaal/emotioneel leerlingvolgsysteem</t>
  </si>
  <si>
    <t>Er zijn duidelijke richtlijnen om tot een beslissing te komen tot het uitvoeren van een (extern) psychodiagnostisch onderzoek wanneer:</t>
  </si>
  <si>
    <t>het vermoeden bestaat dat er naast de mogelijke (hoog)begaafdheid sprake is van leerproblemen</t>
  </si>
  <si>
    <t>er naast de mogelijke (hoog)begaafdheid sprake is van gedragsproblemen</t>
  </si>
  <si>
    <t>Resultaten van diagnosticering worden altijd besproken met de ouders van de leerling.</t>
  </si>
  <si>
    <t>SIGNALERING</t>
  </si>
  <si>
    <t>Onderdeel 3: Aanpassingen in onderwijsaanbod en begeleiding</t>
  </si>
  <si>
    <t>* Algemeen</t>
  </si>
  <si>
    <t>* Compacting</t>
  </si>
  <si>
    <t>* Versnelling</t>
  </si>
  <si>
    <t>* Verrijking binnen de eigen groep</t>
  </si>
  <si>
    <t>* Verrijking buiten de eigen groep</t>
  </si>
  <si>
    <t>* Overige begeleidingsmaatregelen</t>
  </si>
  <si>
    <t>compleet?</t>
  </si>
  <si>
    <t>+</t>
  </si>
  <si>
    <t xml:space="preserve">N.B. Overal waar in de vragenlijst 'ouders' staat bedoelen wij ouders/verzorgers. </t>
  </si>
  <si>
    <t>In het zorg-/beleidsplan staat:</t>
  </si>
  <si>
    <t>Vraag</t>
  </si>
  <si>
    <t xml:space="preserve">Bij aanmelding van een nieuwe leerling: </t>
  </si>
  <si>
    <t>Omschrijving - afwezig</t>
  </si>
  <si>
    <r>
      <t xml:space="preserve">De signalering van (hoog)begaafde leerlingen geschiedt </t>
    </r>
    <r>
      <rPr>
        <u/>
        <sz val="8"/>
        <rFont val="Arial"/>
        <family val="2"/>
      </rPr>
      <t>(nog) niet</t>
    </r>
    <r>
      <rPr>
        <sz val="8"/>
        <rFont val="Arial"/>
        <family val="2"/>
      </rPr>
      <t xml:space="preserve"> op basis van signalen afkomstig van: </t>
    </r>
  </si>
  <si>
    <r>
      <t xml:space="preserve">Leerkrachten weten en erkennen </t>
    </r>
    <r>
      <rPr>
        <u/>
        <sz val="8"/>
        <rFont val="Arial"/>
        <family val="2"/>
      </rPr>
      <t>(nog) niet</t>
    </r>
    <r>
      <rPr>
        <sz val="8"/>
        <rFont val="Arial"/>
        <family val="2"/>
      </rPr>
      <t xml:space="preserve"> dat kinderen zich op school en thuis verschillend kunnen gedragen en niet altijd in beide situaties (hoog)begaafd gedrag tentoonspreiden.</t>
    </r>
  </si>
  <si>
    <r>
      <t xml:space="preserve">Leerkrachten zijn </t>
    </r>
    <r>
      <rPr>
        <u/>
        <sz val="8"/>
        <rFont val="Arial"/>
        <family val="2"/>
      </rPr>
      <t>(nog) niet</t>
    </r>
    <r>
      <rPr>
        <sz val="8"/>
        <rFont val="Arial"/>
        <family val="2"/>
      </rPr>
      <t xml:space="preserve"> op de hoogte van het feit dat bepaalde groepen (hoog)begaafde leerlingen moeilijk te herkennen zijn: </t>
    </r>
  </si>
  <si>
    <r>
      <t xml:space="preserve">Leerkrachten zijn </t>
    </r>
    <r>
      <rPr>
        <u/>
        <sz val="8"/>
        <rFont val="Arial"/>
        <family val="2"/>
      </rPr>
      <t>(nog) niet</t>
    </r>
    <r>
      <rPr>
        <sz val="8"/>
        <rFont val="Arial"/>
        <family val="2"/>
      </rPr>
      <t xml:space="preserve"> op de hoogte:</t>
    </r>
  </si>
  <si>
    <r>
      <t xml:space="preserve">hebben als team </t>
    </r>
    <r>
      <rPr>
        <u/>
        <sz val="8"/>
        <rFont val="Arial"/>
        <family val="2"/>
      </rPr>
      <t>nog geen</t>
    </r>
    <r>
      <rPr>
        <sz val="8"/>
        <rFont val="Arial"/>
        <family val="2"/>
      </rPr>
      <t xml:space="preserve"> praktische werkdefinitie over (hoog)begaafdheid, die gedeeld wordt door het hele team en waar ieder teamlid van op de hoogte is.</t>
    </r>
  </si>
  <si>
    <r>
      <t xml:space="preserve">weten </t>
    </r>
    <r>
      <rPr>
        <u/>
        <sz val="8"/>
        <rFont val="Arial"/>
        <family val="2"/>
      </rPr>
      <t>(nog) niet</t>
    </r>
    <r>
      <rPr>
        <sz val="8"/>
        <rFont val="Arial"/>
        <family val="2"/>
      </rPr>
      <t xml:space="preserve"> wat verstaan wordt onder (hoog)begaafdheid</t>
    </r>
  </si>
  <si>
    <r>
      <t xml:space="preserve">Er is </t>
    </r>
    <r>
      <rPr>
        <u/>
        <sz val="8"/>
        <rFont val="Arial"/>
        <family val="2"/>
      </rPr>
      <t>(nog) onvoldoende</t>
    </r>
    <r>
      <rPr>
        <sz val="8"/>
        <rFont val="Arial"/>
        <family val="2"/>
      </rPr>
      <t xml:space="preserve"> draagvlak om alle leerlingen, inclusief (hoog)begaafde leerlingen, onderwijs op maat te bieden: </t>
    </r>
  </si>
  <si>
    <r>
      <t xml:space="preserve">De school heeft </t>
    </r>
    <r>
      <rPr>
        <u/>
        <sz val="8"/>
        <rFont val="Arial"/>
        <family val="2"/>
      </rPr>
      <t>(nog) geen</t>
    </r>
    <r>
      <rPr>
        <sz val="8"/>
        <rFont val="Arial"/>
        <family val="2"/>
      </rPr>
      <t xml:space="preserve"> visie op onderwijs waarin duidelijk wordt:</t>
    </r>
  </si>
  <si>
    <t>welke procedure gevolgd wordt bij het aanpassen van het onderwijsaanbod en de begeleiding.</t>
  </si>
  <si>
    <t>op welke wijze de aanpassingen in het onderwijsaanbod en de begeleiding worden geëvalueerd.</t>
  </si>
  <si>
    <r>
      <t>hebben zich</t>
    </r>
    <r>
      <rPr>
        <sz val="8"/>
        <rFont val="Arial"/>
        <family val="2"/>
      </rPr>
      <t xml:space="preserve"> </t>
    </r>
    <r>
      <rPr>
        <u/>
        <sz val="8"/>
        <rFont val="Arial"/>
        <family val="2"/>
      </rPr>
      <t>(nog) niet</t>
    </r>
    <r>
      <rPr>
        <sz val="8"/>
        <rFont val="Arial"/>
        <family val="2"/>
      </rPr>
      <t xml:space="preserve"> </t>
    </r>
    <r>
      <rPr>
        <sz val="8"/>
        <rFont val="Arial"/>
        <family val="2"/>
      </rPr>
      <t>middels een studietraject / (team)training verdiept in het thema (hoog)begaafdheid.</t>
    </r>
  </si>
  <si>
    <r>
      <t xml:space="preserve">Er vindt </t>
    </r>
    <r>
      <rPr>
        <u/>
        <sz val="8"/>
        <rFont val="Arial"/>
        <family val="2"/>
      </rPr>
      <t>niet</t>
    </r>
    <r>
      <rPr>
        <sz val="8"/>
        <rFont val="Arial"/>
        <family val="2"/>
      </rPr>
      <t xml:space="preserve"> regelmatig bij- of nascholing plaats voor (nieuwe) leerkrachten.</t>
    </r>
  </si>
  <si>
    <t xml:space="preserve">Het kan zijn dat u niet alle vragen hoeft te beantwoorden. Sommige vragen zijn namelijk aanvullend en de relevantie van het beantwoorden ervan is afhankelijk van eerder gegeven antwoorden. Wanneer dit het geval is, wordt dit duidelijk aangegeven bij de betreffende vragen door middel van invulinstructies en verandering in opmaak. U kunt dan verder gaan met de beantwoording van de aangegeven vervolgvragen. </t>
  </si>
  <si>
    <t>wat de lange termijn planning is.</t>
  </si>
  <si>
    <t>Specificeer - indien van toepassing - per leerjaar: Binnen- of buitenschools</t>
  </si>
  <si>
    <r>
      <t xml:space="preserve">In het zorg-/beleidsplan staat beschreven hoe de </t>
    </r>
    <r>
      <rPr>
        <b/>
        <i/>
        <sz val="9"/>
        <rFont val="Verdana"/>
        <family val="2"/>
      </rPr>
      <t>signalering</t>
    </r>
    <r>
      <rPr>
        <i/>
        <sz val="9"/>
        <rFont val="Verdana"/>
        <family val="2"/>
      </rPr>
      <t xml:space="preserve"> van (hoog)begaafde leerlingen verloopt:</t>
    </r>
  </si>
  <si>
    <t>School</t>
  </si>
  <si>
    <t>Aantal lln</t>
  </si>
  <si>
    <t>Schooljaar</t>
  </si>
  <si>
    <t>Plaats</t>
  </si>
  <si>
    <t>Invuldatum</t>
  </si>
  <si>
    <r>
      <t>Geen</t>
    </r>
    <r>
      <rPr>
        <sz val="8"/>
        <rFont val="Arial"/>
        <family val="2"/>
      </rPr>
      <t xml:space="preserve"> van de teamleden of een voor dit onderwerp speciaal ingestelde stuurgroep: </t>
    </r>
  </si>
  <si>
    <r>
      <t xml:space="preserve">wordt </t>
    </r>
    <r>
      <rPr>
        <u/>
        <sz val="8"/>
        <rFont val="Arial"/>
        <family val="2"/>
      </rPr>
      <t>(nog) niet</t>
    </r>
    <r>
      <rPr>
        <sz val="8"/>
        <rFont val="Arial"/>
        <family val="2"/>
      </rPr>
      <t xml:space="preserve"> door ouders een vragenlijst ingevuld waarin ook gevraagd wordt naar een eventuele voorsprong in de ontwikkeling van de leerling.</t>
    </r>
  </si>
  <si>
    <r>
      <t xml:space="preserve">vindt </t>
    </r>
    <r>
      <rPr>
        <u/>
        <sz val="8"/>
        <rFont val="Arial"/>
        <family val="2"/>
      </rPr>
      <t>(nog) geen</t>
    </r>
    <r>
      <rPr>
        <sz val="8"/>
        <rFont val="Arial"/>
        <family val="2"/>
      </rPr>
      <t xml:space="preserve"> intakegesprek plaats met de ouders waarin gevraagd wordt naar een eventuele voorsprong in de ontwikkeling van de leerling.</t>
    </r>
  </si>
  <si>
    <r>
      <t xml:space="preserve">Aan het eind van een groep worden de volgende gegevens </t>
    </r>
    <r>
      <rPr>
        <u/>
        <sz val="8"/>
        <rFont val="Arial"/>
        <family val="2"/>
      </rPr>
      <t>(nog) niet</t>
    </r>
    <r>
      <rPr>
        <sz val="8"/>
        <rFont val="Arial"/>
        <family val="2"/>
      </rPr>
      <t xml:space="preserve"> doorgegeven aan de leerkracht van de volgende groep:</t>
    </r>
  </si>
  <si>
    <r>
      <t xml:space="preserve">Vindt er </t>
    </r>
    <r>
      <rPr>
        <u/>
        <sz val="8"/>
        <rFont val="Arial"/>
        <family val="2"/>
      </rPr>
      <t>(nog) geen</t>
    </r>
    <r>
      <rPr>
        <sz val="8"/>
        <rFont val="Arial"/>
        <family val="2"/>
      </rPr>
      <t xml:space="preserve"> overdracht plaats vanuit peuterspeelzaal/kinderdagverblijf met betrekking tot de ontwikkeling van de leerling.</t>
    </r>
  </si>
  <si>
    <r>
      <t xml:space="preserve">Aan het eind van groep 8 worden de volgende gegevens </t>
    </r>
    <r>
      <rPr>
        <u/>
        <sz val="8"/>
        <rFont val="Arial"/>
        <family val="2"/>
      </rPr>
      <t>(nog) niet</t>
    </r>
    <r>
      <rPr>
        <sz val="8"/>
        <rFont val="Arial"/>
        <family val="2"/>
      </rPr>
      <t xml:space="preserve"> doorgegeven aan het voortgezet onderwijs:</t>
    </r>
  </si>
  <si>
    <r>
      <t>(Nog) niet</t>
    </r>
    <r>
      <rPr>
        <sz val="8"/>
        <rFont val="Arial"/>
        <family val="2"/>
      </rPr>
      <t xml:space="preserve"> a</t>
    </r>
    <r>
      <rPr>
        <sz val="8"/>
        <rFont val="Arial"/>
        <family val="2"/>
      </rPr>
      <t xml:space="preserve">lle leerkrachten maken </t>
    </r>
    <r>
      <rPr>
        <sz val="8"/>
        <rFont val="Arial"/>
        <family val="2"/>
      </rPr>
      <t>gebruik van hetzelfde op (hoog)begaafdheid gerichte signaleringsinstrument.</t>
    </r>
  </si>
  <si>
    <r>
      <t xml:space="preserve">(nog) niet </t>
    </r>
    <r>
      <rPr>
        <sz val="8"/>
        <rFont val="Arial"/>
        <family val="2"/>
      </rPr>
      <t>wekelijks plaats.</t>
    </r>
  </si>
  <si>
    <t>Directie:</t>
  </si>
  <si>
    <t>Adres:</t>
  </si>
  <si>
    <t>Postcode:</t>
  </si>
  <si>
    <t>Aantal leerlingen:</t>
  </si>
  <si>
    <t>Aantal leerkrachten:</t>
  </si>
  <si>
    <t>Aantal groepen:</t>
  </si>
  <si>
    <t>Datum van invullen:</t>
  </si>
  <si>
    <t>Functie:</t>
  </si>
  <si>
    <t>Plaats:</t>
  </si>
  <si>
    <t xml:space="preserve">* </t>
  </si>
  <si>
    <t>In de meeste gevallen zijn verschillende onderwijsaanpassingen noodzakelijk om tegemoet te komen aan alle behoeften van een (hoog)begaafde leerling. "Het is daarom van belang dat er binnen een school (of eventueel samenwerkingsverband van scholen) meerdere aanpassingen geboden worden en dat per leerling gekeken wordt welke aanpassingen op welk moment tot de beste resultaten leiden, zowel op cognitief als op sociaal-emotioneel gebied" (Hoogeveen e.a., 2004) .</t>
  </si>
  <si>
    <r>
      <t xml:space="preserve">Wanneer er signalen van (hoog)begaafdheid zijn opgemerkt worden in het kader van de diagnosestelling </t>
    </r>
    <r>
      <rPr>
        <u/>
        <sz val="8"/>
        <rFont val="Arial"/>
        <family val="2"/>
      </rPr>
      <t>(nog) niet</t>
    </r>
    <r>
      <rPr>
        <sz val="8"/>
        <rFont val="Arial"/>
        <family val="2"/>
      </rPr>
      <t xml:space="preserve"> </t>
    </r>
    <r>
      <rPr>
        <sz val="8"/>
        <rFont val="Arial"/>
        <family val="2"/>
      </rPr>
      <t xml:space="preserve">meer gegevens verzameld op basis van </t>
    </r>
  </si>
  <si>
    <r>
      <t xml:space="preserve">Er zijn </t>
    </r>
    <r>
      <rPr>
        <u/>
        <sz val="8"/>
        <rFont val="Arial"/>
        <family val="2"/>
      </rPr>
      <t>(nog) geen</t>
    </r>
    <r>
      <rPr>
        <sz val="8"/>
        <rFont val="Arial"/>
        <family val="2"/>
      </rPr>
      <t xml:space="preserve"> duidelijke richtlijnen om tot een beslissing te komen tot het uitvoeren van een (extern) psychodiagnostisch onderzoek wanneer:</t>
    </r>
  </si>
  <si>
    <t>5. Beleid</t>
  </si>
  <si>
    <r>
      <t>Let op!</t>
    </r>
    <r>
      <rPr>
        <sz val="10"/>
        <rFont val="Verdana"/>
        <family val="2"/>
      </rPr>
      <t xml:space="preserve"> Maak een keuze uit de gegeven antwoordmogelijkheden en vul niet twee antwoorden in. Door een toelichting te geven, kunt u uw keuze nader specificeren.</t>
    </r>
  </si>
  <si>
    <r>
      <t xml:space="preserve">Resultaten van diagnosticering worden </t>
    </r>
    <r>
      <rPr>
        <u/>
        <sz val="8"/>
        <rFont val="Arial"/>
        <family val="2"/>
      </rPr>
      <t>(nog) niet</t>
    </r>
    <r>
      <rPr>
        <sz val="8"/>
        <rFont val="Arial"/>
        <family val="2"/>
      </rPr>
      <t xml:space="preserve"> </t>
    </r>
    <r>
      <rPr>
        <sz val="8"/>
        <rFont val="Arial"/>
        <family val="2"/>
      </rPr>
      <t>altijd besproken met de ouders van de leerling.</t>
    </r>
  </si>
  <si>
    <r>
      <t xml:space="preserve">Leerkrachten zijn </t>
    </r>
    <r>
      <rPr>
        <u/>
        <sz val="8"/>
        <rFont val="Arial"/>
        <family val="2"/>
      </rPr>
      <t>(nog) niet</t>
    </r>
    <r>
      <rPr>
        <sz val="8"/>
        <rFont val="Arial"/>
        <family val="2"/>
      </rPr>
      <t xml:space="preserve"> op de hoogte van de volgende mogelijke begeleidingsmaatregelen voor (hoog)begaafde leerlingen:</t>
    </r>
  </si>
  <si>
    <r>
      <t xml:space="preserve">In het plan van aanpak/handelingsplan wordt </t>
    </r>
    <r>
      <rPr>
        <u/>
        <sz val="8"/>
        <rFont val="Arial"/>
        <family val="2"/>
      </rPr>
      <t>(nog) niet</t>
    </r>
    <r>
      <rPr>
        <sz val="8"/>
        <rFont val="Arial"/>
        <family val="2"/>
      </rPr>
      <t xml:space="preserve"> ingegaan op de cognitieve behoeften </t>
    </r>
    <r>
      <rPr>
        <u/>
        <sz val="8"/>
        <rFont val="Arial"/>
        <family val="2"/>
      </rPr>
      <t>én</t>
    </r>
    <r>
      <rPr>
        <sz val="8"/>
        <rFont val="Arial"/>
        <family val="2"/>
      </rPr>
      <t xml:space="preserve"> de sociale en emotionele behoeften van de begaafde leerling.</t>
    </r>
  </si>
  <si>
    <r>
      <t xml:space="preserve">Uit de door de school mogelijk te bieden begeleidingsvormen wordt een keuze </t>
    </r>
    <r>
      <rPr>
        <u/>
        <sz val="8"/>
        <rFont val="Arial"/>
        <family val="2"/>
      </rPr>
      <t>(nog) niet</t>
    </r>
    <r>
      <rPr>
        <sz val="8"/>
        <rFont val="Arial"/>
        <family val="2"/>
      </rPr>
      <t xml:space="preserve"> </t>
    </r>
    <r>
      <rPr>
        <sz val="8"/>
        <rFont val="Arial"/>
        <family val="2"/>
      </rPr>
      <t>gemaakt op basis van het plan van aanpak/handelingsplan (ofwel op basis van de cognitieve, sociale en emotionele behoeften van de leerling).</t>
    </r>
  </si>
  <si>
    <t>De inhoud en kwaliteit van (zelfgekozen) producten en activiteiten van de leerling</t>
  </si>
  <si>
    <r>
      <t xml:space="preserve">Op school zijn de volgende vormen van versnellen (het verkorten van de schoolperiode) </t>
    </r>
    <r>
      <rPr>
        <u/>
        <sz val="8"/>
        <rFont val="Arial"/>
        <family val="2"/>
      </rPr>
      <t>(nog) niet</t>
    </r>
    <r>
      <rPr>
        <sz val="8"/>
        <rFont val="Arial"/>
        <family val="2"/>
      </rPr>
      <t xml:space="preserve"> </t>
    </r>
    <r>
      <rPr>
        <sz val="8"/>
        <rFont val="Arial"/>
        <family val="2"/>
      </rPr>
      <t xml:space="preserve">mogelijk: </t>
    </r>
  </si>
  <si>
    <r>
      <t xml:space="preserve">De school gebruikt </t>
    </r>
    <r>
      <rPr>
        <u/>
        <sz val="8"/>
        <rFont val="Arial"/>
        <family val="2"/>
      </rPr>
      <t>(nog) geen</t>
    </r>
    <r>
      <rPr>
        <sz val="8"/>
        <rFont val="Arial"/>
        <family val="2"/>
      </rPr>
      <t xml:space="preserve"> </t>
    </r>
    <r>
      <rPr>
        <sz val="8"/>
        <rFont val="Arial"/>
        <family val="2"/>
      </rPr>
      <t>criteria om een besluit tot versnellen te nemen.</t>
    </r>
  </si>
  <si>
    <r>
      <t xml:space="preserve">De school gebruikt </t>
    </r>
    <r>
      <rPr>
        <u/>
        <sz val="8"/>
        <rFont val="Arial"/>
        <family val="2"/>
      </rPr>
      <t>(nog) niet</t>
    </r>
    <r>
      <rPr>
        <sz val="8"/>
        <rFont val="Arial"/>
        <family val="2"/>
      </rPr>
      <t xml:space="preserve"> de Versnellingswenselijkheidslijst (VWL). </t>
    </r>
  </si>
  <si>
    <r>
      <t xml:space="preserve">Wanneer wordt gekozen voor versnelling wordt daarnaast </t>
    </r>
    <r>
      <rPr>
        <u/>
        <sz val="8"/>
        <rFont val="Arial"/>
        <family val="2"/>
      </rPr>
      <t>(nog) niet</t>
    </r>
    <r>
      <rPr>
        <sz val="8"/>
        <rFont val="Arial"/>
        <family val="2"/>
      </rPr>
      <t xml:space="preserve"> ook het onderwijsaanbod aangepast middels compacting en/of verrijking binnen of buiten de eigen groep.</t>
    </r>
  </si>
  <si>
    <r>
      <t xml:space="preserve">Op school wordt compacting (het schrappen van herhalings- en oefenstof) </t>
    </r>
    <r>
      <rPr>
        <u/>
        <sz val="8"/>
        <rFont val="Arial"/>
        <family val="2"/>
      </rPr>
      <t>(nog) niet</t>
    </r>
    <r>
      <rPr>
        <sz val="8"/>
        <rFont val="Arial"/>
        <family val="2"/>
      </rPr>
      <t xml:space="preserve"> toegepast voor (hoog)begaafde leerlingen voor de volgende vakken:</t>
    </r>
  </si>
  <si>
    <r>
      <t xml:space="preserve">Er zijn schoolbreed </t>
    </r>
    <r>
      <rPr>
        <u/>
        <sz val="8"/>
        <rFont val="Arial"/>
        <family val="2"/>
      </rPr>
      <t>(nog) geen</t>
    </r>
    <r>
      <rPr>
        <sz val="8"/>
        <rFont val="Arial"/>
        <family val="2"/>
      </rPr>
      <t xml:space="preserve"> </t>
    </r>
    <r>
      <rPr>
        <sz val="8"/>
        <rFont val="Arial"/>
        <family val="2"/>
      </rPr>
      <t>geïmplementeerde richtlijnen voor het compacten van de leerstof.</t>
    </r>
  </si>
  <si>
    <r>
      <t xml:space="preserve">Bij het compacten wordt </t>
    </r>
    <r>
      <rPr>
        <u/>
        <sz val="8"/>
        <rFont val="Arial"/>
        <family val="2"/>
      </rPr>
      <t>geen</t>
    </r>
    <r>
      <rPr>
        <sz val="8"/>
        <rFont val="Arial"/>
        <family val="2"/>
      </rPr>
      <t xml:space="preserve"> </t>
    </r>
    <r>
      <rPr>
        <sz val="8"/>
        <rFont val="Arial"/>
        <family val="2"/>
      </rPr>
      <t xml:space="preserve">gebruik gemaakt van een compactingmethode. </t>
    </r>
  </si>
  <si>
    <r>
      <t xml:space="preserve">De tijd die vrijkomt doordat voor een vak de leerstof wordt gecompact, wordt </t>
    </r>
    <r>
      <rPr>
        <u/>
        <sz val="8"/>
        <rFont val="Arial"/>
        <family val="2"/>
      </rPr>
      <t>(nog) niet</t>
    </r>
    <r>
      <rPr>
        <sz val="8"/>
        <rFont val="Arial"/>
        <family val="2"/>
      </rPr>
      <t xml:space="preserve"> </t>
    </r>
    <r>
      <rPr>
        <sz val="8"/>
        <rFont val="Arial"/>
        <family val="2"/>
      </rPr>
      <t>besteed aan verrijking.</t>
    </r>
  </si>
  <si>
    <r>
      <t xml:space="preserve">De instructie van de (gecompacte) leerstof wordt </t>
    </r>
    <r>
      <rPr>
        <u/>
        <sz val="8"/>
        <rFont val="Arial"/>
        <family val="2"/>
      </rPr>
      <t>(nog) niet</t>
    </r>
    <r>
      <rPr>
        <sz val="8"/>
        <rFont val="Arial"/>
        <family val="2"/>
      </rPr>
      <t xml:space="preserve"> </t>
    </r>
    <r>
      <rPr>
        <sz val="8"/>
        <rFont val="Arial"/>
        <family val="2"/>
      </rPr>
      <t>afgestemd op de specifieke leereigenschappen van (hoog)begaafde leerlingen.</t>
    </r>
  </si>
  <si>
    <r>
      <t xml:space="preserve">Op school wordt </t>
    </r>
    <r>
      <rPr>
        <u/>
        <sz val="8"/>
        <rFont val="Arial"/>
        <family val="2"/>
      </rPr>
      <t>geen</t>
    </r>
    <r>
      <rPr>
        <sz val="8"/>
        <rFont val="Arial"/>
        <family val="2"/>
      </rPr>
      <t xml:space="preserve"> </t>
    </r>
    <r>
      <rPr>
        <sz val="8"/>
        <rFont val="Arial"/>
        <family val="2"/>
      </rPr>
      <t>verrijking binnen de eigen groep aangeboden in:</t>
    </r>
  </si>
  <si>
    <r>
      <t xml:space="preserve">Voor het aanbieden van verrijking binnen de eigen groep zijn er </t>
    </r>
    <r>
      <rPr>
        <u/>
        <sz val="8"/>
        <rFont val="Arial"/>
        <family val="2"/>
      </rPr>
      <t>geen</t>
    </r>
    <r>
      <rPr>
        <sz val="8"/>
        <rFont val="Arial"/>
        <family val="2"/>
      </rPr>
      <t xml:space="preserve"> </t>
    </r>
    <r>
      <rPr>
        <sz val="8"/>
        <rFont val="Arial"/>
        <family val="2"/>
      </rPr>
      <t>verrijkingsmethoden / -materialen beschikbaar voor:</t>
    </r>
  </si>
  <si>
    <r>
      <t xml:space="preserve">Voor het aanbieden van verrijking binnen de eigen groep zijn er </t>
    </r>
    <r>
      <rPr>
        <u/>
        <sz val="8"/>
        <rFont val="Arial"/>
        <family val="2"/>
      </rPr>
      <t>geen</t>
    </r>
    <r>
      <rPr>
        <sz val="8"/>
        <rFont val="Arial"/>
        <family val="2"/>
      </rPr>
      <t xml:space="preserve"> verrijkingsmethoden / -materialen beschikbaar op het gebied van: </t>
    </r>
  </si>
  <si>
    <r>
      <t xml:space="preserve">is </t>
    </r>
    <r>
      <rPr>
        <u/>
        <sz val="8"/>
        <rFont val="Arial"/>
        <family val="2"/>
      </rPr>
      <t>niet</t>
    </r>
    <r>
      <rPr>
        <sz val="8"/>
        <rFont val="Arial"/>
        <family val="2"/>
      </rPr>
      <t xml:space="preserve"> </t>
    </r>
    <r>
      <rPr>
        <sz val="8"/>
        <rFont val="Arial"/>
        <family val="2"/>
      </rPr>
      <t>specifiek ontwikkeld voor (hoog)begaafden.</t>
    </r>
  </si>
  <si>
    <r>
      <t xml:space="preserve">is afkomstig van </t>
    </r>
    <r>
      <rPr>
        <u/>
        <sz val="8"/>
        <rFont val="Arial"/>
        <family val="2"/>
      </rPr>
      <t>hogere</t>
    </r>
    <r>
      <rPr>
        <sz val="8"/>
        <rFont val="Arial"/>
        <family val="2"/>
      </rPr>
      <t xml:space="preserve"> leerjaren.</t>
    </r>
  </si>
  <si>
    <r>
      <t xml:space="preserve">is </t>
    </r>
    <r>
      <rPr>
        <u/>
        <sz val="8"/>
        <rFont val="Arial"/>
        <family val="2"/>
      </rPr>
      <t xml:space="preserve">geen </t>
    </r>
    <r>
      <rPr>
        <sz val="8"/>
        <rFont val="Arial"/>
        <family val="2"/>
      </rPr>
      <t>vast onderdeel van de leerstof van een week.</t>
    </r>
  </si>
  <si>
    <r>
      <t xml:space="preserve">staat (indien van toepassing in combinatie met de gecompacte lesstof) </t>
    </r>
    <r>
      <rPr>
        <u/>
        <sz val="8"/>
        <rFont val="Arial"/>
        <family val="2"/>
      </rPr>
      <t>(nog) niet</t>
    </r>
    <r>
      <rPr>
        <sz val="8"/>
        <rFont val="Arial"/>
        <family val="2"/>
      </rPr>
      <t xml:space="preserve"> </t>
    </r>
    <r>
      <rPr>
        <sz val="8"/>
        <rFont val="Arial"/>
        <family val="2"/>
      </rPr>
      <t>genoteerd op de individuele dag- of weektaak.</t>
    </r>
  </si>
  <si>
    <r>
      <t xml:space="preserve">komt </t>
    </r>
    <r>
      <rPr>
        <u/>
        <sz val="8"/>
        <rFont val="Arial"/>
        <family val="2"/>
      </rPr>
      <t>(nog) niet</t>
    </r>
    <r>
      <rPr>
        <sz val="8"/>
        <rFont val="Arial"/>
        <family val="2"/>
      </rPr>
      <t xml:space="preserve"> </t>
    </r>
    <r>
      <rPr>
        <sz val="8"/>
        <rFont val="Arial"/>
        <family val="2"/>
      </rPr>
      <t>in plaats van (een deel van) de reguliere leerstof.</t>
    </r>
  </si>
  <si>
    <r>
      <t xml:space="preserve">De verrijkingsstof wordt </t>
    </r>
    <r>
      <rPr>
        <u/>
        <sz val="8"/>
        <rFont val="Arial"/>
        <family val="2"/>
      </rPr>
      <t>(nog) niet</t>
    </r>
    <r>
      <rPr>
        <sz val="8"/>
        <rFont val="Arial"/>
        <family val="2"/>
      </rPr>
      <t xml:space="preserve"> </t>
    </r>
    <r>
      <rPr>
        <sz val="8"/>
        <rFont val="Arial"/>
        <family val="2"/>
      </rPr>
      <t>vooraf met de leerling besproken / aan de leerling uitgelegd.</t>
    </r>
  </si>
  <si>
    <r>
      <t xml:space="preserve">Er worden </t>
    </r>
    <r>
      <rPr>
        <u/>
        <sz val="8"/>
        <rFont val="Arial"/>
        <family val="2"/>
      </rPr>
      <t>(nog) geen</t>
    </r>
    <r>
      <rPr>
        <sz val="8"/>
        <rFont val="Arial"/>
        <family val="2"/>
      </rPr>
      <t xml:space="preserve"> eisen gesteld aan het werken met verrijkingsstof binnen de eigen groep.</t>
    </r>
  </si>
  <si>
    <r>
      <t xml:space="preserve">De leerling die binnen de eigen groep verrijking krijgt aangeboden, werkt </t>
    </r>
    <r>
      <rPr>
        <u/>
        <sz val="8"/>
        <rFont val="Arial"/>
        <family val="2"/>
      </rPr>
      <t>niet</t>
    </r>
    <r>
      <rPr>
        <sz val="8"/>
        <rFont val="Arial"/>
        <family val="2"/>
      </rPr>
      <t xml:space="preserve"> </t>
    </r>
    <r>
      <rPr>
        <sz val="8"/>
        <rFont val="Arial"/>
        <family val="2"/>
      </rPr>
      <t>in het eigen lokaal aan deze verrijkingsstof.</t>
    </r>
  </si>
  <si>
    <r>
      <t xml:space="preserve">De leerling krijgt van de eigen leerkracht </t>
    </r>
    <r>
      <rPr>
        <u/>
        <sz val="8"/>
        <rFont val="Arial"/>
        <family val="2"/>
      </rPr>
      <t>geen</t>
    </r>
    <r>
      <rPr>
        <sz val="8"/>
        <rFont val="Arial"/>
        <family val="2"/>
      </rPr>
      <t xml:space="preserve"> </t>
    </r>
    <r>
      <rPr>
        <sz val="8"/>
        <rFont val="Arial"/>
        <family val="2"/>
      </rPr>
      <t>begeleiding / feedback tijdens het werken aan verrijkingsstof binnen de eigen groep.</t>
    </r>
  </si>
  <si>
    <r>
      <t xml:space="preserve">door de leerkracht </t>
    </r>
    <r>
      <rPr>
        <u/>
        <sz val="8"/>
        <rFont val="Arial"/>
        <family val="2"/>
      </rPr>
      <t>(nog) niet</t>
    </r>
    <r>
      <rPr>
        <sz val="8"/>
        <rFont val="Arial"/>
        <family val="2"/>
      </rPr>
      <t xml:space="preserve"> zowel het product als het proces beoordeeld</t>
    </r>
  </si>
  <si>
    <r>
      <t>(nog) niet</t>
    </r>
    <r>
      <rPr>
        <sz val="8"/>
        <rFont val="Arial"/>
        <family val="2"/>
      </rPr>
      <t xml:space="preserve"> </t>
    </r>
    <r>
      <rPr>
        <sz val="8"/>
        <rFont val="Arial"/>
        <family val="2"/>
      </rPr>
      <t>uitgegaan van de in het plan van aanpak/handelingsplan gestelde cognitieve en niet-cognitieve leerdoelen.</t>
    </r>
  </si>
  <si>
    <r>
      <t xml:space="preserve">De beoordeling van het werken aan verrijkingsstof binnen de groep wordt </t>
    </r>
    <r>
      <rPr>
        <u/>
        <sz val="8"/>
        <rFont val="Arial"/>
        <family val="2"/>
      </rPr>
      <t>(nog) niet</t>
    </r>
    <r>
      <rPr>
        <sz val="8"/>
        <rFont val="Arial"/>
        <family val="2"/>
      </rPr>
      <t xml:space="preserve"> </t>
    </r>
    <r>
      <rPr>
        <sz val="8"/>
        <rFont val="Arial"/>
        <family val="2"/>
      </rPr>
      <t>op het schoolrapport weergegeven.</t>
    </r>
  </si>
  <si>
    <r>
      <t xml:space="preserve">Op school wordt </t>
    </r>
    <r>
      <rPr>
        <u/>
        <sz val="8"/>
        <rFont val="Arial"/>
        <family val="2"/>
      </rPr>
      <t>geen</t>
    </r>
    <r>
      <rPr>
        <sz val="8"/>
        <rFont val="Arial"/>
        <family val="2"/>
      </rPr>
      <t xml:space="preserve"> verrijkingsstof aangeboden buiten de eigen groep (in een binnenschoolse of buitenschoolse plusgroep) voor leerlingen uit:</t>
    </r>
  </si>
  <si>
    <r>
      <t xml:space="preserve">Er zijn </t>
    </r>
    <r>
      <rPr>
        <u/>
        <sz val="8"/>
        <rFont val="Arial"/>
        <family val="2"/>
      </rPr>
      <t>geen</t>
    </r>
    <r>
      <rPr>
        <sz val="8"/>
        <rFont val="Arial"/>
        <family val="2"/>
      </rPr>
      <t xml:space="preserve"> </t>
    </r>
    <r>
      <rPr>
        <sz val="8"/>
        <rFont val="Arial"/>
        <family val="2"/>
      </rPr>
      <t>eenduidige selectiecriteria voor de plusgroep.</t>
    </r>
  </si>
  <si>
    <r>
      <t xml:space="preserve">Voor de plusgroepbijeenkomst is wekelijks </t>
    </r>
    <r>
      <rPr>
        <u/>
        <sz val="8"/>
        <rFont val="Arial"/>
        <family val="2"/>
      </rPr>
      <t>(nog) niet</t>
    </r>
    <r>
      <rPr>
        <sz val="8"/>
        <rFont val="Arial"/>
        <family val="2"/>
      </rPr>
      <t xml:space="preserve"> </t>
    </r>
    <r>
      <rPr>
        <sz val="8"/>
        <rFont val="Arial"/>
        <family val="2"/>
      </rPr>
      <t>minimaal anderhalf uur beschikbaar.</t>
    </r>
  </si>
  <si>
    <r>
      <t xml:space="preserve">De plusgroep heeft </t>
    </r>
    <r>
      <rPr>
        <u/>
        <sz val="8"/>
        <rFont val="Arial"/>
        <family val="2"/>
      </rPr>
      <t>geen</t>
    </r>
    <r>
      <rPr>
        <sz val="8"/>
        <rFont val="Arial"/>
        <family val="2"/>
      </rPr>
      <t xml:space="preserve"> vaste begeleider.</t>
    </r>
  </si>
  <si>
    <r>
      <t>(nog) niet</t>
    </r>
    <r>
      <rPr>
        <sz val="8"/>
        <rFont val="Arial"/>
        <family val="2"/>
      </rPr>
      <t xml:space="preserve"> </t>
    </r>
    <r>
      <rPr>
        <sz val="8"/>
        <rFont val="Arial"/>
        <family val="2"/>
      </rPr>
      <t>plaats op een vaste locatie.</t>
    </r>
  </si>
  <si>
    <r>
      <t>(nog) niet</t>
    </r>
    <r>
      <rPr>
        <sz val="8"/>
        <rFont val="Arial"/>
        <family val="2"/>
      </rPr>
      <t xml:space="preserve"> </t>
    </r>
    <r>
      <rPr>
        <sz val="8"/>
        <rFont val="Arial"/>
        <family val="2"/>
      </rPr>
      <t>plaats op een vaste tijd.</t>
    </r>
  </si>
  <si>
    <r>
      <t>(nog) niet</t>
    </r>
    <r>
      <rPr>
        <sz val="8"/>
        <rFont val="Arial"/>
        <family val="2"/>
      </rPr>
      <t xml:space="preserve"> gedurende een langere periode (minimaal een half jaar) plaats.</t>
    </r>
  </si>
  <si>
    <r>
      <t xml:space="preserve">beschikt </t>
    </r>
    <r>
      <rPr>
        <u/>
        <sz val="8"/>
        <rFont val="Arial"/>
        <family val="2"/>
      </rPr>
      <t>niet</t>
    </r>
    <r>
      <rPr>
        <sz val="8"/>
        <rFont val="Arial"/>
        <family val="2"/>
      </rPr>
      <t xml:space="preserve"> </t>
    </r>
    <r>
      <rPr>
        <sz val="8"/>
        <rFont val="Arial"/>
        <family val="2"/>
      </rPr>
      <t>over een onderwijsbevoegdheid.</t>
    </r>
  </si>
  <si>
    <r>
      <t xml:space="preserve">heeft </t>
    </r>
    <r>
      <rPr>
        <u/>
        <sz val="8"/>
        <rFont val="Arial"/>
        <family val="2"/>
      </rPr>
      <t>onvoldoende</t>
    </r>
    <r>
      <rPr>
        <sz val="8"/>
        <rFont val="Arial"/>
        <family val="2"/>
      </rPr>
      <t xml:space="preserve"> </t>
    </r>
    <r>
      <rPr>
        <sz val="8"/>
        <rFont val="Arial"/>
        <family val="2"/>
      </rPr>
      <t xml:space="preserve">affiniteit met (hoog)begaafde leerlingen </t>
    </r>
  </si>
  <si>
    <r>
      <t xml:space="preserve">heeft zich </t>
    </r>
    <r>
      <rPr>
        <u/>
        <sz val="8"/>
        <rFont val="Arial"/>
        <family val="2"/>
      </rPr>
      <t>(nog) niet</t>
    </r>
    <r>
      <rPr>
        <sz val="8"/>
        <rFont val="Arial"/>
        <family val="2"/>
      </rPr>
      <t xml:space="preserve"> </t>
    </r>
    <r>
      <rPr>
        <sz val="8"/>
        <rFont val="Arial"/>
        <family val="2"/>
      </rPr>
      <t>middels een opleiding gespecialiseerd in de begeleiding van (hoog)begaafde leerlingen</t>
    </r>
  </si>
  <si>
    <r>
      <t xml:space="preserve">De plusgroep bestaat uit </t>
    </r>
    <r>
      <rPr>
        <u/>
        <sz val="8"/>
        <rFont val="Arial"/>
        <family val="2"/>
      </rPr>
      <t>meer dan</t>
    </r>
    <r>
      <rPr>
        <sz val="8"/>
        <rFont val="Arial"/>
        <family val="2"/>
      </rPr>
      <t xml:space="preserve"> 10 leerlingen.</t>
    </r>
  </si>
  <si>
    <t xml:space="preserve">Voor het aanbieden van verrijking buiten de eigen groep zijn er verrijkingsmethoden / -materialen beschikbaar op het gebied van: </t>
  </si>
  <si>
    <r>
      <t xml:space="preserve">Voor het aanbieden van verrijking buiten de eigen groep zijn </t>
    </r>
    <r>
      <rPr>
        <u/>
        <sz val="8"/>
        <rFont val="Arial"/>
        <family val="2"/>
      </rPr>
      <t>(nog) geen</t>
    </r>
    <r>
      <rPr>
        <sz val="8"/>
        <rFont val="Arial"/>
        <family val="2"/>
      </rPr>
      <t xml:space="preserve"> </t>
    </r>
    <r>
      <rPr>
        <sz val="8"/>
        <rFont val="Arial"/>
        <family val="2"/>
      </rPr>
      <t xml:space="preserve">verrijkingsmethoden / -materialen beschikbaar op het gebied van: </t>
    </r>
  </si>
  <si>
    <r>
      <t xml:space="preserve">is </t>
    </r>
    <r>
      <rPr>
        <u/>
        <sz val="8"/>
        <rFont val="Arial"/>
        <family val="2"/>
      </rPr>
      <t>niet</t>
    </r>
    <r>
      <rPr>
        <sz val="8"/>
        <rFont val="Arial"/>
        <family val="2"/>
      </rPr>
      <t xml:space="preserve"> specifiek ontwikkeld is voor (hoog)begaafden.</t>
    </r>
  </si>
  <si>
    <r>
      <t xml:space="preserve">wordt </t>
    </r>
    <r>
      <rPr>
        <u/>
        <sz val="8"/>
        <rFont val="Arial"/>
        <family val="2"/>
      </rPr>
      <t>(nog) niet</t>
    </r>
    <r>
      <rPr>
        <sz val="8"/>
        <rFont val="Arial"/>
        <family val="2"/>
      </rPr>
      <t xml:space="preserve"> </t>
    </r>
    <r>
      <rPr>
        <sz val="8"/>
        <rFont val="Arial"/>
        <family val="2"/>
      </rPr>
      <t>per leerling gewerkt aan individuele doelen en vaardigheden vanuit de individuele behoeften.</t>
    </r>
  </si>
  <si>
    <r>
      <t xml:space="preserve">wordt </t>
    </r>
    <r>
      <rPr>
        <u/>
        <sz val="8"/>
        <rFont val="Arial"/>
        <family val="2"/>
      </rPr>
      <t>(nog) niet</t>
    </r>
    <r>
      <rPr>
        <sz val="8"/>
        <rFont val="Arial"/>
        <family val="2"/>
      </rPr>
      <t xml:space="preserve"> </t>
    </r>
    <r>
      <rPr>
        <sz val="8"/>
        <rFont val="Arial"/>
        <family val="2"/>
      </rPr>
      <t>gewerkt aan specifiek op (hoog)begaafden gerichte doelen en vaardigheden.</t>
    </r>
  </si>
  <si>
    <r>
      <t xml:space="preserve">worden deze individuele doelen en vaardigheden </t>
    </r>
    <r>
      <rPr>
        <u/>
        <sz val="8"/>
        <rFont val="Arial"/>
        <family val="2"/>
      </rPr>
      <t>(nog) niet</t>
    </r>
    <r>
      <rPr>
        <sz val="8"/>
        <rFont val="Arial"/>
        <family val="2"/>
      </rPr>
      <t xml:space="preserve"> </t>
    </r>
    <r>
      <rPr>
        <sz val="8"/>
        <rFont val="Arial"/>
        <family val="2"/>
      </rPr>
      <t>vooraf met de leerling besproken.</t>
    </r>
  </si>
  <si>
    <r>
      <t xml:space="preserve">zijn de pedagogiek en didactiek </t>
    </r>
    <r>
      <rPr>
        <u/>
        <sz val="8"/>
        <rFont val="Arial"/>
        <family val="2"/>
      </rPr>
      <t>(nog) niet</t>
    </r>
    <r>
      <rPr>
        <sz val="8"/>
        <rFont val="Arial"/>
        <family val="2"/>
      </rPr>
      <t xml:space="preserve"> afgestemd op de leereigenschappen en kenmerken van (hoog)begaafde leerlingen.</t>
    </r>
  </si>
  <si>
    <r>
      <t xml:space="preserve">De leerling krijgt </t>
    </r>
    <r>
      <rPr>
        <u/>
        <sz val="8"/>
        <rFont val="Arial"/>
        <family val="2"/>
      </rPr>
      <t>(nog) geen</t>
    </r>
    <r>
      <rPr>
        <sz val="8"/>
        <rFont val="Arial"/>
        <family val="2"/>
      </rPr>
      <t xml:space="preserve"> </t>
    </r>
    <r>
      <rPr>
        <sz val="8"/>
        <rFont val="Arial"/>
        <family val="2"/>
      </rPr>
      <t>begeleiding / feedback tijdens het werken binnen de plusgroep.</t>
    </r>
  </si>
  <si>
    <r>
      <t>(nog) niet</t>
    </r>
    <r>
      <rPr>
        <sz val="8"/>
        <rFont val="Arial"/>
        <family val="2"/>
      </rPr>
      <t xml:space="preserve"> </t>
    </r>
    <r>
      <rPr>
        <sz val="8"/>
        <rFont val="Arial"/>
        <family val="2"/>
      </rPr>
      <t>zowel het product als het proces beoordeeld.</t>
    </r>
  </si>
  <si>
    <r>
      <t>(nog) niet</t>
    </r>
    <r>
      <rPr>
        <sz val="8"/>
        <rFont val="Arial"/>
        <family val="2"/>
      </rPr>
      <t xml:space="preserve"> </t>
    </r>
    <r>
      <rPr>
        <sz val="8"/>
        <rFont val="Arial"/>
        <family val="2"/>
      </rPr>
      <t>uitgegaan van de in het plan van aanpak/handelingsplan gestelde cognitieve, sociale en emotionele leerdoelen.</t>
    </r>
  </si>
  <si>
    <r>
      <t xml:space="preserve">De beoordeling van het werken aan verrijkingsstof binnen de plusgroep wordt </t>
    </r>
    <r>
      <rPr>
        <u/>
        <sz val="8"/>
        <rFont val="Arial"/>
        <family val="2"/>
      </rPr>
      <t>(nog) niet</t>
    </r>
    <r>
      <rPr>
        <sz val="8"/>
        <rFont val="Arial"/>
        <family val="2"/>
      </rPr>
      <t xml:space="preserve"> </t>
    </r>
    <r>
      <rPr>
        <sz val="8"/>
        <rFont val="Arial"/>
        <family val="2"/>
      </rPr>
      <t>op het schoolrapport weergegeven.</t>
    </r>
  </si>
  <si>
    <r>
      <t xml:space="preserve">Er vindt </t>
    </r>
    <r>
      <rPr>
        <u/>
        <sz val="8"/>
        <rFont val="Arial"/>
        <family val="2"/>
      </rPr>
      <t>(nog) geen</t>
    </r>
    <r>
      <rPr>
        <sz val="8"/>
        <rFont val="Arial"/>
        <family val="2"/>
      </rPr>
      <t xml:space="preserve"> overleg plaats tussen de vaste begeleider van de plusgroep en de groepsleerkracht van de leerling.</t>
    </r>
  </si>
  <si>
    <r>
      <t xml:space="preserve">Er is </t>
    </r>
    <r>
      <rPr>
        <u/>
        <sz val="8"/>
        <rFont val="Arial"/>
        <family val="2"/>
      </rPr>
      <t>(nog) geen</t>
    </r>
    <r>
      <rPr>
        <sz val="8"/>
        <rFont val="Arial"/>
        <family val="2"/>
      </rPr>
      <t xml:space="preserve"> </t>
    </r>
    <r>
      <rPr>
        <sz val="8"/>
        <rFont val="Arial"/>
        <family val="2"/>
      </rPr>
      <t>sprake van samenhang tussen hetgeen in de plusklas wordt ondernomen en dat wat er in de eigen groep gebeurt.</t>
    </r>
  </si>
  <si>
    <r>
      <t xml:space="preserve">Er is </t>
    </r>
    <r>
      <rPr>
        <u/>
        <sz val="8"/>
        <rFont val="Arial"/>
        <family val="2"/>
      </rPr>
      <t>(nog) geen</t>
    </r>
    <r>
      <rPr>
        <sz val="8"/>
        <rFont val="Arial"/>
        <family val="2"/>
      </rPr>
      <t xml:space="preserve"> teamlid werkzaam als mentor voor (hoog)begaafde leerlingen.</t>
    </r>
  </si>
  <si>
    <r>
      <t xml:space="preserve">Op school is het </t>
    </r>
    <r>
      <rPr>
        <u/>
        <sz val="8"/>
        <rFont val="Arial"/>
        <family val="2"/>
      </rPr>
      <t>(nog) niet</t>
    </r>
    <r>
      <rPr>
        <sz val="8"/>
        <rFont val="Arial"/>
        <family val="2"/>
      </rPr>
      <t xml:space="preserve"> </t>
    </r>
    <r>
      <rPr>
        <sz val="8"/>
        <rFont val="Arial"/>
        <family val="2"/>
      </rPr>
      <t>mogelijk leerlingen vrij te stellen van het reguliere onderwijsaanbod om gebruik te kunnen maken van een uitdagend extern aanbod.</t>
    </r>
  </si>
  <si>
    <r>
      <t xml:space="preserve">Evaluatie over het effect van de aanpassingen in onderwijsaanbod en begeleiding vindt </t>
    </r>
    <r>
      <rPr>
        <u/>
        <sz val="8"/>
        <rFont val="Arial"/>
        <family val="2"/>
      </rPr>
      <t>(nog) niet</t>
    </r>
    <r>
      <rPr>
        <sz val="8"/>
        <rFont val="Arial"/>
        <family val="2"/>
      </rPr>
      <t xml:space="preserve"> </t>
    </r>
    <r>
      <rPr>
        <sz val="8"/>
        <rFont val="Arial"/>
        <family val="2"/>
      </rPr>
      <t xml:space="preserve">plaats met: </t>
    </r>
  </si>
  <si>
    <r>
      <t xml:space="preserve">wordt </t>
    </r>
    <r>
      <rPr>
        <u/>
        <sz val="8"/>
        <rFont val="Arial"/>
        <family val="2"/>
      </rPr>
      <t>(nog) niet</t>
    </r>
    <r>
      <rPr>
        <sz val="8"/>
        <rFont val="Arial"/>
        <family val="2"/>
      </rPr>
      <t xml:space="preserve"> gebruik gemaakt van een evaluatieformulier.</t>
    </r>
  </si>
  <si>
    <r>
      <t xml:space="preserve">komen de in het handelingsplan/plan van aanpak beschreven doelen </t>
    </r>
    <r>
      <rPr>
        <u/>
        <sz val="8"/>
        <rFont val="Arial"/>
        <family val="2"/>
      </rPr>
      <t>(nog) niet</t>
    </r>
    <r>
      <rPr>
        <sz val="8"/>
        <rFont val="Arial"/>
        <family val="2"/>
      </rPr>
      <t xml:space="preserve"> </t>
    </r>
    <r>
      <rPr>
        <sz val="8"/>
        <rFont val="Arial"/>
        <family val="2"/>
      </rPr>
      <t>aan bod.</t>
    </r>
  </si>
  <si>
    <r>
      <t xml:space="preserve">Er vindt </t>
    </r>
    <r>
      <rPr>
        <u/>
        <sz val="8"/>
        <rFont val="Arial"/>
        <family val="2"/>
      </rPr>
      <t>(nog) niet</t>
    </r>
    <r>
      <rPr>
        <sz val="8"/>
        <rFont val="Arial"/>
        <family val="2"/>
      </rPr>
      <t xml:space="preserve"> </t>
    </r>
    <r>
      <rPr>
        <sz val="8"/>
        <rFont val="Arial"/>
        <family val="2"/>
      </rPr>
      <t>minimaal vier keer per jaar evaluatie van het effect van de aanpassingen in onderwijsaanbod en begeleiding plaats op leerling-niveau.</t>
    </r>
  </si>
  <si>
    <r>
      <t xml:space="preserve">Wijzigingen betreffende de onderwijsaanpassingen - welke a.g.v. de evaluatie wenselijk worden geacht - worden </t>
    </r>
    <r>
      <rPr>
        <u/>
        <sz val="8"/>
        <rFont val="Arial"/>
        <family val="2"/>
      </rPr>
      <t>(nog) niet</t>
    </r>
    <r>
      <rPr>
        <sz val="8"/>
        <rFont val="Arial"/>
        <family val="2"/>
      </rPr>
      <t xml:space="preserve"> </t>
    </r>
    <r>
      <rPr>
        <sz val="8"/>
        <rFont val="Arial"/>
        <family val="2"/>
      </rPr>
      <t>binnen twee maanden doorgevoerd.</t>
    </r>
  </si>
  <si>
    <r>
      <t xml:space="preserve">Op schoolniveau wordt </t>
    </r>
    <r>
      <rPr>
        <u/>
        <sz val="8"/>
        <rFont val="Arial"/>
        <family val="2"/>
      </rPr>
      <t>(nog) niet</t>
    </r>
    <r>
      <rPr>
        <sz val="8"/>
        <rFont val="Arial"/>
        <family val="2"/>
      </rPr>
      <t xml:space="preserve"> </t>
    </r>
    <r>
      <rPr>
        <sz val="8"/>
        <rFont val="Arial"/>
        <family val="2"/>
      </rPr>
      <t>eens per jaar de begeleiding van (hoog)begaafde leerlingen geëvalueerd.</t>
    </r>
  </si>
  <si>
    <r>
      <t xml:space="preserve">&gt;&gt; Ga naar: </t>
    </r>
    <r>
      <rPr>
        <b/>
        <u/>
        <sz val="10"/>
        <color indexed="12"/>
        <rFont val="Verdana"/>
        <family val="2"/>
      </rPr>
      <t>'Toelichting'</t>
    </r>
    <r>
      <rPr>
        <u/>
        <sz val="10"/>
        <color indexed="12"/>
        <rFont val="Verdana"/>
        <family val="2"/>
      </rPr>
      <t xml:space="preserve"> - voor een toelichting per onderdeel van de checklist</t>
    </r>
  </si>
  <si>
    <r>
      <t xml:space="preserve">Voor het aanbieden van verrijking binnen de eigen groep zijn er verrijkingsmethoden / -materialen </t>
    </r>
    <r>
      <rPr>
        <u/>
        <sz val="9"/>
        <rFont val="Verdana"/>
        <family val="2"/>
      </rPr>
      <t>beschikbaar</t>
    </r>
    <r>
      <rPr>
        <sz val="9"/>
        <rFont val="Verdana"/>
        <family val="2"/>
      </rPr>
      <t xml:space="preserve"> voor:</t>
    </r>
  </si>
  <si>
    <r>
      <t xml:space="preserve">Voor het aanbieden van verrijking binnen de eigen groep zijn er verrijkingsmethoden / -materialen </t>
    </r>
    <r>
      <rPr>
        <u/>
        <sz val="9"/>
        <rFont val="Verdana"/>
        <family val="2"/>
      </rPr>
      <t>beschikbaar</t>
    </r>
    <r>
      <rPr>
        <sz val="9"/>
        <rFont val="Verdana"/>
        <family val="2"/>
      </rPr>
      <t xml:space="preserve"> op het gebied van: </t>
    </r>
  </si>
  <si>
    <r>
      <t xml:space="preserve">&gt;&gt; Volgende - Deel 4: </t>
    </r>
    <r>
      <rPr>
        <b/>
        <u/>
        <sz val="9"/>
        <color indexed="12"/>
        <rFont val="Verdana"/>
        <family val="2"/>
      </rPr>
      <t>Evaluatie</t>
    </r>
  </si>
  <si>
    <r>
      <t xml:space="preserve">&gt;&gt; Volgende - Deel 5: </t>
    </r>
    <r>
      <rPr>
        <b/>
        <u/>
        <sz val="9"/>
        <color indexed="12"/>
        <rFont val="Verdana"/>
        <family val="2"/>
      </rPr>
      <t>Beleid</t>
    </r>
  </si>
  <si>
    <r>
      <t xml:space="preserve">Bij de evaluatie op schoolniveau is </t>
    </r>
    <r>
      <rPr>
        <u/>
        <sz val="8"/>
        <rFont val="Arial"/>
        <family val="2"/>
      </rPr>
      <t>(nog) geen</t>
    </r>
    <r>
      <rPr>
        <sz val="8"/>
        <rFont val="Arial"/>
        <family val="2"/>
      </rPr>
      <t xml:space="preserve"> aandacht voor:</t>
    </r>
  </si>
  <si>
    <r>
      <t xml:space="preserve">In de schoolgids staat </t>
    </r>
    <r>
      <rPr>
        <u/>
        <sz val="8"/>
        <rFont val="Arial"/>
        <family val="2"/>
      </rPr>
      <t>(nog) niet</t>
    </r>
    <r>
      <rPr>
        <sz val="8"/>
        <rFont val="Arial"/>
        <family val="2"/>
      </rPr>
      <t xml:space="preserve"> </t>
    </r>
    <r>
      <rPr>
        <sz val="8"/>
        <rFont val="Arial"/>
        <family val="2"/>
      </rPr>
      <t>beschreven dat de school de benodigde aandacht besteedt aan (hoog)begaafde leerlingen.</t>
    </r>
  </si>
  <si>
    <r>
      <t xml:space="preserve">Er is </t>
    </r>
    <r>
      <rPr>
        <u/>
        <sz val="8"/>
        <rFont val="Arial"/>
        <family val="2"/>
      </rPr>
      <t>(nog) geen</t>
    </r>
    <r>
      <rPr>
        <sz val="8"/>
        <rFont val="Arial"/>
        <family val="2"/>
      </rPr>
      <t xml:space="preserve"> zorg-/beleidsplan voor (hoog)begaafde leerlingen. </t>
    </r>
  </si>
  <si>
    <t>Leerkrachten zijn op de hoogte van de volgende mogelijke begeleidingsmaatregelen voor (hoog)begaafde leerlingen:</t>
  </si>
  <si>
    <t>versnellen</t>
  </si>
  <si>
    <t>compacten</t>
  </si>
  <si>
    <t>verrijkingsonderwijs binnen de eigen groep</t>
  </si>
  <si>
    <t>verrijkingsonderwijs buiten de eigen groep (plusgroep)</t>
  </si>
  <si>
    <t xml:space="preserve">overige begeleidingsmaatregelen </t>
  </si>
  <si>
    <t>ALGEMEEN</t>
  </si>
  <si>
    <t>In het plan van aanpak/handelingsplan wordt niet alleen ingegaan op de cognitieve behoeften van de begaafde leerling, maar ook op de sociale en emotionele behoeften.</t>
  </si>
  <si>
    <t>Uit de door de school mogelijk te bieden begeleidingsvormen wordt een keuze gemaakt op basis van het plan van aanpak/handelingsplan (ofwel op basis van de cognitieve, sociale en emotionele behoeften van de leerling).</t>
  </si>
  <si>
    <t xml:space="preserve">De aanpassing in het onderwijsaanbod/de begeleiding van de (hoog)begaafde leerling wordt: </t>
  </si>
  <si>
    <t>VERSNELLING</t>
  </si>
  <si>
    <t xml:space="preserve">Op school zijn de volgende vormen van versnellen (het verkorten van de schoolperiode) mogelijk: </t>
  </si>
  <si>
    <t>Vervroegd instromen in groep 1</t>
  </si>
  <si>
    <t>Groep 1 of 2 'overslaan'</t>
  </si>
  <si>
    <t>Groep 1 en 2 in één schooljaar doorlopen</t>
  </si>
  <si>
    <t>Een groep 'overslaan' in de groepen 3 t/m 8</t>
  </si>
  <si>
    <t>Meerdere groepen in één schooljaar doorlopen in de groepen 3 t/m 8</t>
  </si>
  <si>
    <t>Halverwege het schooljaar een groep overslaan</t>
  </si>
  <si>
    <t>Versnelling voor een bepaald vak.</t>
  </si>
  <si>
    <t>De school gebruikt criteria om een besluit tot versnellen te nemen.</t>
  </si>
  <si>
    <t xml:space="preserve">De school gebruikt de Versnellingswenselijkheidslijst (VWL). </t>
  </si>
  <si>
    <t>Wanneer wordt gekozen voor versnelling wordt daarnaast ook het onderwijsaanbod aangepast middels compacting en/of verrijking binnen of buiten de eigen groep.</t>
  </si>
  <si>
    <t>COMPACTING</t>
  </si>
  <si>
    <t>BELEID</t>
  </si>
  <si>
    <t>AANPASSINGEN IN ONDERWIJSAANBOD EN BEGELEIDING</t>
  </si>
  <si>
    <t>Totaal</t>
  </si>
  <si>
    <t>Onderdeel</t>
  </si>
  <si>
    <t>Mate van realisatie *</t>
  </si>
  <si>
    <t>%Realisatie **</t>
  </si>
  <si>
    <t>3. Onderwijs en begeleiding</t>
  </si>
  <si>
    <r>
      <t xml:space="preserve">Indien mate van realisatie 'niet/enigszins&gt;50%': percentages </t>
    </r>
    <r>
      <rPr>
        <sz val="8"/>
        <color indexed="10"/>
        <rFont val="Verdana"/>
        <family val="2"/>
      </rPr>
      <t>rood</t>
    </r>
    <r>
      <rPr>
        <sz val="8"/>
        <rFont val="Verdana"/>
        <family val="2"/>
      </rPr>
      <t xml:space="preserve">; indien 'grotendeels/wel&gt;50%': percentages </t>
    </r>
    <r>
      <rPr>
        <b/>
        <sz val="8"/>
        <color indexed="17"/>
        <rFont val="Verdana"/>
        <family val="2"/>
      </rPr>
      <t>groen</t>
    </r>
  </si>
  <si>
    <t>* Inzet ICT</t>
  </si>
  <si>
    <t>Er is voldoende tijd beschikbaar per plusgroepbijeenkomst (minimaal anderhalf uur).</t>
  </si>
  <si>
    <t>De plusgroep bestaat uit minimaal 2 en maximaal 10 leerlingen (per begeleider).</t>
  </si>
  <si>
    <r>
      <t xml:space="preserve">Elk onderdeel bestaat uit een aantal aandachtspunten. Achter elk aandachtspunt kan aangegeven worden in welke mate het item op school gerealiseerd is door middel van het aankruisen van een vakje voor de 'mate van realisering' (variërend van 'niet' tot 'volledig' gerealiseerd) door een 'x' in te vullen. Vervolgens kan op een driepuntsschaal met een 'x' worden aangegeven in hoeverre uw school dit aandachtspunt </t>
    </r>
    <r>
      <rPr>
        <u/>
        <sz val="10"/>
        <rFont val="Verdana"/>
        <family val="2"/>
      </rPr>
      <t>belangrijk</t>
    </r>
    <r>
      <rPr>
        <sz val="10"/>
        <rFont val="Verdana"/>
        <family val="2"/>
      </rPr>
      <t xml:space="preserve"> vindt. Let er op dat u deze twee gegevens per item in ieder geval invult, aangezien u hiermee het belang dat uw school aan deze punten hecht duidelijk maakt. Indien het betreffende item voor uw school een ontwikkelpunt is, kunt u dit optioneel ook aankruisen. Indien u dat wenst, kunt u een nadere toelichting geven. </t>
    </r>
  </si>
  <si>
    <t>Overzicht - Mate van realisatie per (sub)onderdeel</t>
  </si>
  <si>
    <t>COMPACTING - aanvullend</t>
  </si>
  <si>
    <t>EVALUATIE OP LEERLINGNIVEAU</t>
  </si>
  <si>
    <r>
      <t xml:space="preserve">VERRIJKING BINNEN DE EIGEN GROEP - </t>
    </r>
    <r>
      <rPr>
        <b/>
        <i/>
        <sz val="9"/>
        <color indexed="8"/>
        <rFont val="Calibri"/>
        <family val="2"/>
      </rPr>
      <t>aanvullend</t>
    </r>
  </si>
  <si>
    <r>
      <t>Wilt u onderwijs op maat bieden voor (hoog)begaafde leerlingen? Weet u hoe u dit wilt vormgeven?</t>
    </r>
    <r>
      <rPr>
        <sz val="10"/>
        <rFont val="Verdana"/>
        <family val="2"/>
      </rPr>
      <t xml:space="preserve">
Dan is het allereerst van belang dat daar draagvlak in het team voor bestaat. Het team moet het willen.
Het hele team moet immers aan de slag met het signaleren, bieden van onderwijsaanpassingen en begeleiden van (hoog)begaafde leerlingen. Daarom is het erg belangrijk, dat alle teamleden over de noodzakelijke kennis en vaardigheden beschikken t.a.v. het thema (hoog)begaafdheid. Het team moet het niet alleen willen, maar ook kunnen. 
Tenslotte is het belangrijk dat binnen iedere school op zijn minst één teamlid zich specialiseert op het gebied van (hoog)begaafdheid en de coördinatie betreffende dit thema op zich neemt. </t>
    </r>
  </si>
  <si>
    <t xml:space="preserve">Naam school: </t>
  </si>
  <si>
    <t xml:space="preserve">Samenwerkingsverband: </t>
  </si>
  <si>
    <t xml:space="preserve">Telefoonnummer: </t>
  </si>
  <si>
    <t xml:space="preserve">E-mail: </t>
  </si>
  <si>
    <t xml:space="preserve">Internet: </t>
  </si>
  <si>
    <t xml:space="preserve">Betreft schooljaar: </t>
  </si>
  <si>
    <t>Schoolgegevens:</t>
  </si>
  <si>
    <t>1. Algemene randvoorwaarden</t>
  </si>
  <si>
    <t>5. Het opstellen van een beleidsstuk</t>
  </si>
  <si>
    <t>4. Evaluatie op leerling- en schoolniveau</t>
  </si>
  <si>
    <r>
      <t xml:space="preserve">VERRIJKING BUITEN DE EIGEN GROEP (PLUSGROEP) - </t>
    </r>
    <r>
      <rPr>
        <b/>
        <i/>
        <sz val="9"/>
        <color indexed="8"/>
        <rFont val="Calibri"/>
        <family val="2"/>
      </rPr>
      <t>aanvullend</t>
    </r>
  </si>
  <si>
    <t>Startfase</t>
  </si>
  <si>
    <t>Inventarisatiefase</t>
  </si>
  <si>
    <t>Ontwerpfase</t>
  </si>
  <si>
    <t>Voorbereidingsfase</t>
  </si>
  <si>
    <t>Wat is de feitelijke praktijk van dit moment?</t>
  </si>
  <si>
    <t>Wat willen wij straks?</t>
  </si>
  <si>
    <t>Op basis van een gemeenschappelijke visie</t>
  </si>
  <si>
    <t>Afstemmingsfase</t>
  </si>
  <si>
    <t>Realisatiefase</t>
  </si>
  <si>
    <t xml:space="preserve">hanteren alle leerkrachten een - binnen de school overeengekomen en vastgelegde - eenduidige werkwijze (of protocol) </t>
  </si>
  <si>
    <t>Digitale checklist '(Hoog)begaafdenwijzer Basisonderwijs'</t>
  </si>
  <si>
    <t>Evaluatiefase</t>
  </si>
  <si>
    <t>Organisatorisch, onderwijsinhoudelijk, pedagogisch</t>
  </si>
  <si>
    <r>
      <rPr>
        <b/>
        <sz val="10"/>
        <rFont val="Calibri"/>
        <family val="2"/>
      </rPr>
      <t xml:space="preserve">Terugkoppeling
</t>
    </r>
    <r>
      <rPr>
        <sz val="10"/>
        <rFont val="Calibri"/>
        <family val="2"/>
      </rPr>
      <t>naar het team</t>
    </r>
  </si>
  <si>
    <r>
      <rPr>
        <b/>
        <sz val="10"/>
        <rFont val="Calibri"/>
        <family val="2"/>
      </rPr>
      <t xml:space="preserve">Terugkoppeling
</t>
    </r>
    <r>
      <rPr>
        <sz val="10"/>
        <rFont val="Calibri"/>
        <family val="2"/>
      </rPr>
      <t>vanuit het team</t>
    </r>
  </si>
  <si>
    <t>Toelichting kleurindicaties</t>
  </si>
  <si>
    <t>!</t>
  </si>
  <si>
    <t>= Volledig gerealiseerd</t>
  </si>
  <si>
    <t>= Grotendeels gerealiseerd</t>
  </si>
  <si>
    <t>= Enigszins gerealiseerd en wél belangrijk</t>
  </si>
  <si>
    <t>= Niet gerealiseerd en wél belangrijk</t>
  </si>
  <si>
    <t>= Niet/enigszins gerealiseerd en enigszins belangrijk</t>
  </si>
  <si>
    <t>* De digitale checklist '(Hoog)begaafdenwijzer Basisonderwijs' (SLO, 2010) is gratis te downloaden via:</t>
  </si>
  <si>
    <r>
      <t xml:space="preserve">De checklist kan worden ingevuld door de </t>
    </r>
    <r>
      <rPr>
        <u/>
        <sz val="10"/>
        <rFont val="Verdana"/>
        <family val="2"/>
      </rPr>
      <t>intern begeleider</t>
    </r>
    <r>
      <rPr>
        <sz val="10"/>
        <rFont val="Verdana"/>
        <family val="2"/>
      </rPr>
      <t xml:space="preserve"> en/of de </t>
    </r>
    <r>
      <rPr>
        <u/>
        <sz val="10"/>
        <rFont val="Verdana"/>
        <family val="2"/>
      </rPr>
      <t>leerkracht(en)/werkgroep</t>
    </r>
    <r>
      <rPr>
        <sz val="10"/>
        <rFont val="Verdana"/>
        <family val="2"/>
      </rPr>
      <t xml:space="preserve"> die zich bezig houdt, of gaat houden met de begeleiding van (hoog)begaafde leerlingen in de school. Het is aan te raden om de vragenlijst door meer dan één persoon in de school in te laten vullen, bijvoorbeeld samen met de </t>
    </r>
    <r>
      <rPr>
        <u/>
        <sz val="10"/>
        <rFont val="Verdana"/>
        <family val="2"/>
      </rPr>
      <t>directie</t>
    </r>
    <r>
      <rPr>
        <sz val="10"/>
        <rFont val="Verdana"/>
        <family val="2"/>
      </rPr>
      <t xml:space="preserve">. Juist de verschillen in de antwoorden tussen de personen, zullen aanleiding geven tot discussie en hierdoor bijdragen aan het bepalen van de ontwikkelpunten. </t>
    </r>
  </si>
  <si>
    <t>= Ontwikkelpunt</t>
  </si>
  <si>
    <t>= Niet belangrijk (mate van realisatie niet relevant)</t>
  </si>
  <si>
    <t>-</t>
  </si>
  <si>
    <t>Voordat in de praktijk aan de slag gegaan kan worden met het signaleren, vaststellen van (onderwijs)behoeften, bieden van passende onderwijsvoorzieningen en begeleiden van (hoog)begaafde leerlingen, is het van belang dat er sprake is van een zeker draagvlak binnen het team om deze leerlingen onderwijs op maat te bieden. Voor het creëren van dit draagvlak en voor het uitvoeren van de signalering en de begeleiding van (hoog)begaafde leerlingen, is het noodzakelijk dat alle teamleden enige kennis van het thema (hoog)begaafdheid bezitten. 
Daarnaast is het belangrijk dat op zijn minst één teamlid zich specialiseert op het gebied van (hoog)begaafdheid en de coördinatie betreffende dit thema op zich neemt. 
(Indien het niet haalbaar is dit op schoolniveau te realiseren, is het van belang dat dergelijke expertise - in samenwerking met andere scholen/instanties - in ieder geval laagdrempelig en structureel beschikbaar is.)</t>
  </si>
  <si>
    <t>Onderdeel: 2 - Signalering en vaststellen van (onderwijs)behoeften</t>
  </si>
  <si>
    <t>2. Signalering / vaststellen onderwijsbehoeften</t>
  </si>
  <si>
    <t>Onderdeel: 3 - Onderwijs en begeleiding</t>
  </si>
  <si>
    <t>Betreft: (Kennis van) mogelijke onderwijsvoorzieningen en wijze waarop hier invulling aan wordt gegeven</t>
  </si>
  <si>
    <t>VERSNELLING - aanvullend</t>
  </si>
  <si>
    <t>- S C H O O L R A P P O R T A G E -
Digitale checklist '(Hoog)begaafdenwijzer Basisonderwijs'</t>
  </si>
  <si>
    <t>De (digitale) checklist '(Hoog)begaafdenwijzer Basisonderwijs' is ontwikkeld door SLO* in overleg met leerkrachten van (hoog)begaafde kinderen, intern begeleiders en onderwijsadviseurs. De checklist heeft als doel aandachtspunten te bieden bij het opstellen van beleid voor (hoog)begaafde leerlingen in het basisonderwijs, het implementeren van dit beleid in de praktijk en het vastleggen van dit beleid in een beleidsdocument.</t>
  </si>
  <si>
    <t>Onderdeel: 1 - Algemene randvoorwaarden</t>
  </si>
  <si>
    <t>Betreft: Visie, draagvlak, deskundigheid/expertise, facilitering</t>
  </si>
  <si>
    <r>
      <t xml:space="preserve">Toelichting kleurindicaties bij </t>
    </r>
    <r>
      <rPr>
        <u/>
        <sz val="8"/>
        <rFont val="Verdana"/>
        <family val="2"/>
      </rPr>
      <t>onvoldoende</t>
    </r>
    <r>
      <rPr>
        <sz val="8"/>
        <rFont val="Verdana"/>
        <family val="2"/>
      </rPr>
      <t xml:space="preserve"> gerealiseerde clusters (</t>
    </r>
    <r>
      <rPr>
        <sz val="8"/>
        <color indexed="10"/>
        <rFont val="Verdana"/>
        <family val="2"/>
      </rPr>
      <t>%Realisatie &lt; 50%</t>
    </r>
    <r>
      <rPr>
        <sz val="8"/>
        <rFont val="Verdana"/>
        <family val="2"/>
      </rPr>
      <t>):</t>
    </r>
  </si>
  <si>
    <t>Hieronder staat de betekenis van de verschillende indicaties weergegeven. Hierbij worden 'grotendeels/volledig' gerealiseerde items met groen gemarkeerd. Bij de 'niet/enigszins' gerealiseerde items wordt bij de kleurindicaties ook rekening gehouden met de door de school aangegeven mate van belang (rood, oranje, grijs). 
Ten behoeve van het overzicht is in deze rapportage bij items die als 'niet belangrijk' zijn aangegeven bij de kleurindicatie (wit) geen onderscheid gemaakt in de aangegeven mate van realisering. De exacte combinatie 'mate van realisatie - mate van belang' per item is terug te vinden in het oorspronkelijke werkdocument, waar bij het invullen gebruik van is gemaakt.</t>
  </si>
  <si>
    <t>%Realisatie</t>
  </si>
  <si>
    <t>hoog</t>
  </si>
  <si>
    <t>gemiddeld</t>
  </si>
  <si>
    <t>gering</t>
  </si>
  <si>
    <t>mate van belang</t>
  </si>
  <si>
    <t>vanaf</t>
  </si>
  <si>
    <t>mate van realisatie</t>
  </si>
  <si>
    <t>&gt;</t>
  </si>
  <si>
    <t>tot en met</t>
  </si>
  <si>
    <t>Grafisch overzicht huidige stand van zaken</t>
  </si>
  <si>
    <t>Gewenst</t>
  </si>
  <si>
    <t>%Gewenst</t>
  </si>
  <si>
    <t>Grafisch overzicht gewenste situatie</t>
  </si>
  <si>
    <t>2.1. Signalering
2.2. Vaststellen van (onderwijs)behoeften
2.3. Borging doorgaande lijn</t>
  </si>
  <si>
    <t>3.1. Onderwijsaanpassingen - Algemeen
3.2. Inzet ICT
3.3. Versnelling
3.4. Compacting
3.5. Verrijking binnen de eigen groep
3.6. Verrijking buiten de eigen groep (plusgroep)</t>
  </si>
  <si>
    <t>4.1. Evaluatie op leerlingniveau
4.2. Evaluatie op schoolniveau</t>
  </si>
  <si>
    <t>5.1. Schoolgids en beleidsstuk
5.2. Inhoud van het zorg-/beleidsplan</t>
  </si>
  <si>
    <r>
      <t xml:space="preserve">N.B. De verwerking van de resultaten is geautomatiseerd en als zodanig volledig afhankelijk van de wijze waarop de checklist is ingevuld. In geval van onvolledig of onjuist ingevulde gegevens kan dit een vertekend beeld geven. De verantwoordelijkheid voor de juistheid van de gegevens ligt hiervoor bij de school, die de gegevens heeft ingevoerd.
</t>
    </r>
    <r>
      <rPr>
        <i/>
        <sz val="10"/>
        <color indexed="10"/>
        <rFont val="Calibri"/>
        <family val="2"/>
      </rPr>
      <t>Het is aan te bevelen de rapportage in kleur uit te printen, aangezien er door middel van kleurindicaties informatie wordt weergegeven!</t>
    </r>
  </si>
  <si>
    <t>De checklist bestaat uit vijf onderdelen, waarvan de meeste verder zijn onderverdeeld in subonderdelen:</t>
  </si>
  <si>
    <r>
      <t>*</t>
    </r>
    <r>
      <rPr>
        <b/>
        <sz val="8"/>
        <rFont val="Verdana"/>
        <family val="2"/>
      </rPr>
      <t xml:space="preserve"> Mate van realisatie</t>
    </r>
    <r>
      <rPr>
        <sz val="8"/>
        <rFont val="Verdana"/>
        <family val="2"/>
      </rPr>
      <t xml:space="preserve"> = Percentage items dat [</t>
    </r>
    <r>
      <rPr>
        <sz val="8"/>
        <color indexed="10"/>
        <rFont val="Verdana"/>
        <family val="2"/>
      </rPr>
      <t>niet</t>
    </r>
    <r>
      <rPr>
        <sz val="8"/>
        <rFont val="Verdana"/>
        <family val="2"/>
      </rPr>
      <t>/</t>
    </r>
    <r>
      <rPr>
        <sz val="8"/>
        <color indexed="23"/>
        <rFont val="Verdana"/>
        <family val="2"/>
      </rPr>
      <t>enigszins</t>
    </r>
    <r>
      <rPr>
        <sz val="8"/>
        <rFont val="Verdana"/>
        <family val="2"/>
      </rPr>
      <t>/grotendeels/</t>
    </r>
    <r>
      <rPr>
        <sz val="8"/>
        <color indexed="17"/>
        <rFont val="Verdana"/>
        <family val="2"/>
      </rPr>
      <t>volledig</t>
    </r>
    <r>
      <rPr>
        <sz val="8"/>
        <rFont val="Verdana"/>
        <family val="2"/>
      </rPr>
      <t xml:space="preserve">] is gerealiseerd per (sub)onderdeel
** </t>
    </r>
    <r>
      <rPr>
        <b/>
        <sz val="8"/>
        <rFont val="Verdana"/>
        <family val="2"/>
      </rPr>
      <t>%Realisatie</t>
    </r>
    <r>
      <rPr>
        <sz val="8"/>
        <rFont val="Verdana"/>
        <family val="2"/>
      </rPr>
      <t xml:space="preserve"> = Mate waarin het totaal aantal items gerealiseerd is t.o.v. maximum (o.b.v. volledige realisatie van alle items)</t>
    </r>
  </si>
  <si>
    <r>
      <rPr>
        <b/>
        <sz val="8"/>
        <color indexed="60"/>
        <rFont val="Verdana"/>
        <family val="2"/>
      </rPr>
      <t xml:space="preserve">! </t>
    </r>
    <r>
      <rPr>
        <sz val="8"/>
        <rFont val="Verdana"/>
        <family val="2"/>
      </rPr>
      <t xml:space="preserve">= Percentage items dat als ontwikkelpunt is aangegeven
</t>
    </r>
    <r>
      <rPr>
        <b/>
        <sz val="8"/>
        <color indexed="10"/>
        <rFont val="Verdana"/>
        <family val="2"/>
      </rPr>
      <t xml:space="preserve">%Gewenst </t>
    </r>
    <r>
      <rPr>
        <sz val="8"/>
        <rFont val="Verdana"/>
        <family val="2"/>
      </rPr>
      <t xml:space="preserve">= Percentage gewenste ontwikkeling o.b.v. de belangrijke items die (nog) niet 'volledig' gerealiseerd zijn
</t>
    </r>
    <r>
      <rPr>
        <b/>
        <sz val="8"/>
        <color indexed="17"/>
        <rFont val="Verdana"/>
        <family val="2"/>
      </rPr>
      <t>Gewenst</t>
    </r>
    <r>
      <rPr>
        <sz val="8"/>
        <rFont val="Verdana"/>
        <family val="2"/>
      </rPr>
      <t xml:space="preserve"> = Gewenste situatie o.b.v. %Realisatie + %Gewenst</t>
    </r>
  </si>
  <si>
    <t>Toelichting schoolrapportage '(Hoog)begaafdenwijzer Basisonderwijs'</t>
  </si>
  <si>
    <t>Scholen geven bij elk (sub)onderdeel zelf aan in welke mate de genoemde aandachtspunten aanwezig zijn en in hoeverre dit van belang wordt geacht. Eventueel kan ter aanvulling aangegeven worden of iets een ontwikkelingspunt is en kan er een toelichting gegeven worden. Op deze manier ontstaat een beeld van de huidige stand van zaken voor wat betreft de wijze waarop de school invulling geeft aan het onderwijs aan (hoog)begaafde leerlingen. Tevens komen de wensen en behoeften ten aanzien van verdere ontwikkelingen hieruit naar voren.
Bij de verschillende onderdelen in de checklist kunnen er eventuele ontwikkelpunten geformuleerd zijn. Indien de school hieruit voortvloeiend het onderwijs en de begeleiding van hoogbegaafde leerlingen verder vorm wil geven, is een volgende stap om in een werkgroep (hoog)begaafdheid / met enkele teamleden een plan te maken waarin aangegegeven wordt welke ontwikkelpunten de school wanneer wil gaan aanpakken, wie daarbij betrokken zijn, wie waarvoor verantwoordelijk is en wat de randvoorwaarden zijn. Een planmatige aanpak, waarbij door goede terugkoppeling naar en van het team, gewerkt wordt aan draagvlak in het team zijn hierbij heel belangrijk om de structurele inbedding in de praktijk te kunnen borgen.</t>
  </si>
  <si>
    <t>De resultaten die op grond van de ingevulde antwoorden verkregen zijn, zijn in deze schoolrapportage verwerkt en kunnen hierbij een hulpmiddel zijn. In deze rapportage wordt eerst een grafisch overzicht gegeven van het percentage items dat per (sub)onderdeel is aangegeven als 'niet', 'enigszins', 'grotendeels' of 'volledig' gerealiseerd. Dit geeft een globale indruk van de huidige stand van zaken. Daarna volgt een grafisch overzicht met een indicatie van de gewenste situatie. Vervolgens wordt per onderdeel een nadere toelichting gegeven.
Voor een gedetailleerd overzicht van de ingevulde antwoorden per item wordt verwezen naar de bijlage. Op basis hiervan kunnen concrete actiepunten geformuleerd worden.</t>
  </si>
  <si>
    <r>
      <t xml:space="preserve">Het onderwijsaanbod voor hoogbegaafde leerlingen kan op diverse manieren worden aangepast. Mogelijkheden zijn bijvoorbeeld </t>
    </r>
    <r>
      <rPr>
        <b/>
        <sz val="10"/>
        <rFont val="Calibri"/>
        <family val="2"/>
      </rPr>
      <t>versnelling</t>
    </r>
    <r>
      <rPr>
        <sz val="10"/>
        <rFont val="Calibri"/>
        <family val="2"/>
      </rPr>
      <t xml:space="preserve"> (het verkorten van de schoolperiode), </t>
    </r>
    <r>
      <rPr>
        <b/>
        <sz val="10"/>
        <rFont val="Calibri"/>
        <family val="2"/>
      </rPr>
      <t>compacting</t>
    </r>
    <r>
      <rPr>
        <sz val="10"/>
        <rFont val="Calibri"/>
        <family val="2"/>
      </rPr>
      <t xml:space="preserve"> (het schrappen van herhalings- en oefenstof) en </t>
    </r>
    <r>
      <rPr>
        <b/>
        <sz val="10"/>
        <rFont val="Calibri"/>
        <family val="2"/>
      </rPr>
      <t>verrijking</t>
    </r>
    <r>
      <rPr>
        <sz val="10"/>
        <rFont val="Calibri"/>
        <family val="2"/>
      </rPr>
      <t xml:space="preserve"> (het aanbieden van leerstof die een beroep doet op de specifieke leereigenschappen van de (hoog)begaafde leerling). Verrijkingsstof kan worden aangeboden </t>
    </r>
    <r>
      <rPr>
        <b/>
        <sz val="10"/>
        <rFont val="Calibri"/>
        <family val="2"/>
      </rPr>
      <t>binnen de eigen groep</t>
    </r>
    <r>
      <rPr>
        <sz val="10"/>
        <rFont val="Calibri"/>
        <family val="2"/>
      </rPr>
      <t xml:space="preserve"> of </t>
    </r>
    <r>
      <rPr>
        <b/>
        <sz val="10"/>
        <rFont val="Calibri"/>
        <family val="2"/>
      </rPr>
      <t xml:space="preserve">buiten de eigen groep </t>
    </r>
    <r>
      <rPr>
        <sz val="10"/>
        <rFont val="Calibri"/>
        <family val="2"/>
      </rPr>
      <t>(in bijvoorbeeld een binnenschoolse of buitenschoolse plusgroep). 
Welke onderwijsaanpassing het beste is, verschilt per leerling. Ook zijn in de meeste gevallen verschillende onderwijsaanpassingen noodzakelijk om tegemoet te komen aan alle behoeften van een (hoog)begaafde leerling. "Het is daarom van belang dat er binnen een school (of eventueel samenwerkingsverband van scholen) meerdere aanpassingen geboden worden en dat per leerling gekeken wordt welke aanpassingen op welk moment tot de beste resultaten leiden, zowel op cognitief als op sociaal-emotioneel gebied" (Hoogeveen e.a., 2004).*</t>
    </r>
  </si>
  <si>
    <t>Betreft: Benodigde kennis, doelgerichte gegevensverzameling, werkwijzen, betrokkenen, terugkoppeling resultaten, borging doorgaande lijn</t>
  </si>
  <si>
    <t>Kleurindicaties:</t>
  </si>
  <si>
    <t>Onderdeel: 4 - Evaluatie</t>
  </si>
  <si>
    <t>Betreft: Evaluatie op leerling- en schoolniveau</t>
  </si>
  <si>
    <t>Onderdeel: 5 - Beleid</t>
  </si>
  <si>
    <t>Om ervoor te zorgen dat de begeleiding van (hoog)begaafde leerlingen en leerlingen met een ontwikkelingsvoorsprong geen ad hoc karakter krijgt en om een doorgaande lijn voor deze leerlingen te waarborgen, is het van belang dat hiervoor binnen de school beleid wordt ontwikkeld en op schrift wordt gesteld.
Waar mogelijk dient dit zoveel mogelijk aan te sluiten bij bestaande werkwijzen middels een integrale aanpak, die is in te bedden binnen reeds bestaande zorgstructuren die op school aanwezig zijn, zodat een structurele inbedding in de dagelijkse onderwijspraktijk beter geborgd wordt.</t>
  </si>
  <si>
    <t>Om de resultaten van de aanpassingen in onderwijsaanbod en begeleiding te kunnen bepalen en waar nodig aan te passen, is evaluatie noodzakelijk. Op deze wijze maakt de signalering, het vaststellen en inspelen op (onderwijs)behoeften door middel van onderwijsaanpassingen en begeleiding, inclusief de evaluatie en bijstelling hiervan, onderdeel uit van een cyclisch proces, zowel op leerling- als op schoolniveau.</t>
  </si>
  <si>
    <t>Betreft: Aanwezigheid beleid en inhoud zorg-/beleidsplan</t>
  </si>
  <si>
    <t>Op de volgende pagina's wordt per onderdeel een nadere toelichting gegeven en worden de resultaten per onderdeel samengevat.</t>
  </si>
  <si>
    <t>Vervolgstappen</t>
  </si>
  <si>
    <t>In de bijlage op de volgende pagina's wordt  van alle (sub)onderdelen een overzicht gegeven van de ingevulde antwoorden per item, inclusief de toelichtingen die bij het invullen van de digitale checklist zijn gegeven. Daarnaast worden de berekende gemiddelden per subonderdeel weergegeven (mate van realisatie, mate van belang, percentage ontwikkelpunten).
Dit overzicht kan gebruikt worden om te bepalen welke concrete vervolgstappen er gezet kunnen worden om het onderwijs aan (hoog)begaafde leerlingen binnen de school (verder) vorm te geven.</t>
  </si>
  <si>
    <t>Bijlage 1 - Overzicht ingevulde antwoorden per item</t>
  </si>
  <si>
    <t>Bijlage 2 - Planmatig werken aan schoolontwikkeling</t>
  </si>
  <si>
    <t xml:space="preserve">Presentatie concept ontwikkelingsplan 
</t>
  </si>
  <si>
    <t>Overeenstemming en goedkeuring</t>
  </si>
  <si>
    <t xml:space="preserve">Gefaseerde invoering 
</t>
  </si>
  <si>
    <t>Realisatie van de - door de school als belangrijk aangegeven - (nog) niet volledig gerealiseerde (ontwikkel)punten</t>
  </si>
  <si>
    <t>Mate waarin de - door de school als belangrijk aangegeven - aandachtspunten gerealiseerd zijn</t>
  </si>
  <si>
    <r>
      <rPr>
        <b/>
        <sz val="10"/>
        <rFont val="Calibri"/>
        <family val="2"/>
      </rPr>
      <t xml:space="preserve">Eventueel bijgestelde opdracht
</t>
    </r>
    <r>
      <rPr>
        <sz val="10"/>
        <rFont val="Calibri"/>
        <family val="2"/>
      </rPr>
      <t>naar aanleiding van 
wensen vanuit het team</t>
    </r>
  </si>
  <si>
    <t>Verkenning van diverse mogelijkheden, aansluiten bij huidige praktijk, werken aan randvoorwaarden</t>
  </si>
  <si>
    <t>(Blijven) investeren in draagvlak, deskundigheid/expertise, faciliteiten, uitbreiding/verbetering van onderwijsvoorzieningen
Ouders en kinderen (blijven) informeren</t>
  </si>
  <si>
    <t>bij alle onderdelen wie welke taken uitvoert en wie waarvoor verantwoordelijk is.</t>
  </si>
  <si>
    <r>
      <t xml:space="preserve">SIGNALERING - </t>
    </r>
    <r>
      <rPr>
        <b/>
        <i/>
        <sz val="9"/>
        <color indexed="8"/>
        <rFont val="Calibri"/>
        <family val="2"/>
      </rPr>
      <t>vervolg</t>
    </r>
  </si>
  <si>
    <t>werkwijze signalering/vaststellen (onderwijs)behoeften</t>
  </si>
  <si>
    <t>** Bijvoorbeeld: 'Compacten en verrijken van de rekenles' (SLO, 2004) en 'Compacten en verrijken van taal' (SLO, 2009)</t>
  </si>
  <si>
    <r>
      <t xml:space="preserve">VERRIJKING BINNEN DE EIGEN GROEP - </t>
    </r>
    <r>
      <rPr>
        <b/>
        <i/>
        <sz val="9"/>
        <color indexed="8"/>
        <rFont val="Calibri"/>
        <family val="2"/>
      </rPr>
      <t>vervolg</t>
    </r>
  </si>
  <si>
    <t>* Voor een overzicht van verrijkingsmaterialen per jaargroep/vakgebied en een complete leermiddelenlijst:</t>
  </si>
  <si>
    <r>
      <rPr>
        <b/>
        <sz val="10"/>
        <rFont val="Calibri"/>
        <family val="2"/>
      </rPr>
      <t>Verbeteringsonderwerp</t>
    </r>
    <r>
      <rPr>
        <sz val="10"/>
        <rFont val="Calibri"/>
        <family val="2"/>
      </rPr>
      <t xml:space="preserve">
</t>
    </r>
    <r>
      <rPr>
        <sz val="10"/>
        <color indexed="17"/>
        <rFont val="Calibri"/>
        <family val="2"/>
      </rPr>
      <t>"Passend onderwijs, óók 
voor (hoog)begaafde leerlingen!"</t>
    </r>
  </si>
  <si>
    <t>(Blijven) reflecteren o.b.v. voortschrijdend inzicht:
Doen we (nog steeds) wat we willen en 
willen we (nog steeds) wat we doen?</t>
  </si>
  <si>
    <r>
      <rPr>
        <b/>
        <sz val="11"/>
        <rFont val="Verdana"/>
        <family val="2"/>
      </rPr>
      <t>Afsluiting</t>
    </r>
    <r>
      <rPr>
        <sz val="10"/>
        <rFont val="Verdana"/>
        <family val="2"/>
      </rPr>
      <t xml:space="preserve">
U heeft nu bij de verschillende onderdelen van het begeleiden van hoogbegaafde leerlingen in het basisonderwijs ontwikkelpunten kunnen formuleren. Indien u hieruit voortvloeiend het onderwijs en de begeleiding van hoogbegaafde leerlingen verder vorm wilt geven, is de volgende stap om in de werkgroep hoogbegaafdheid of samen met het team een plan te maken waarin u aangeeft welke ontwikkelpunten u wanneer wilt gaan aanpakken, wie daarbij betrokken zijn en wat de randvoorwaarden zijn. Een planmatige aanpak en draagvlak in het team zijn hierbij heel belangrijk. U kunt hierbij natuurlijk ook externe deskundigheid op het gebied van (hoog)begaafdheid inschakelen. Wij wensen u veel succes!
</t>
    </r>
  </si>
  <si>
    <t>Overzichtstabel met resultaten</t>
  </si>
  <si>
    <t>U kunt dit bestand opslaan en de rapportage uitprinten. 
Grafische overzichten met een weergave van de huidige stand van zaken en gewenste situatie 
op basis van de ingevulde antwoorden kunt u bekijken op de volgende tabbladen. 
TIP: Door wijzigingen in de stand van zaken bij te houden kan dit bestand tevens als werkdocument gebruikt worden.</t>
  </si>
  <si>
    <t>Bekijk de schoolrapportage die wordt gegenereerd op basis van de ingevulde antwoorden</t>
  </si>
  <si>
    <t>Overzichtstabel - Mate van realisatie per (sub)onderdeel</t>
  </si>
  <si>
    <t>Schoolrapportage</t>
  </si>
  <si>
    <r>
      <t xml:space="preserve">&gt;&gt; Instructie en toelichting al gelezen? Begin met invullen onderdeel 1 - </t>
    </r>
    <r>
      <rPr>
        <b/>
        <u/>
        <sz val="8"/>
        <color indexed="23"/>
        <rFont val="Verdana"/>
        <family val="2"/>
      </rPr>
      <t>'Algemeen'</t>
    </r>
  </si>
  <si>
    <r>
      <t xml:space="preserve">&gt;&gt; Ga naar </t>
    </r>
    <r>
      <rPr>
        <b/>
        <u/>
        <sz val="8"/>
        <color indexed="12"/>
        <rFont val="Verdana"/>
        <family val="2"/>
      </rPr>
      <t>'Toelichting'</t>
    </r>
    <r>
      <rPr>
        <u/>
        <sz val="8"/>
        <color indexed="12"/>
        <rFont val="Verdana"/>
        <family val="2"/>
      </rPr>
      <t xml:space="preserve"> - voor een toelichting per onderdeel in de Checklist</t>
    </r>
  </si>
  <si>
    <t>Gebaseerd op een visie op onderwijs met betrekking tot omgaan met verschillen, inclusief de wijze waarop de ontwikkeling van (hoog)begaafde leerlingen hierbinnen optimaal vormgegeven kan worden</t>
  </si>
  <si>
    <t>Wat is er nodig om vanuit de huidige 
naar de gewenste situatie te komen?</t>
  </si>
  <si>
    <t>Investeringen ten behoeve van (hoog)begaafde leerlingen komen meestal ook een bredere doelgroep ten goede, met name wanneer dit bewust vertaald wordt naar schoolbrede, gevarieerde verrijkingsarrangementen in het kader van brede talentontwikkeling. Andersom vragen veel aanpassingen voor een bredere doelgroep (zoals bijvoorbeeld invoering van het compacten en verrijken op één of meerdere vakgebieden) om schoolbrede implementatie van structurele onderwijsvoorzieningen, waar (hoog)begaafde leerlingen ook baat bij hebben. 
Ten behoeve van de continuïteit en borging van de doorgaande lijn, is het belangrijk dat er planmatig wordt gewerkt aan de schoolontwikkeling die dit met zich mee brengt. Terugkoppeling van en naar het team dient hierbij geborgd te zijn door hen op regelmatige basis mee te nemen in het proces, waarin de plannen geformuleerd, geimplementeerd en vastgelegd worden. Een schematisch overzicht van een planmatige aanpak is bijgevoegd in bijlage 2.</t>
  </si>
  <si>
    <r>
      <t xml:space="preserve">Een strikte volgorde in de verder uit te voeren stappen met betrekking tot de invoering, uitbreiding of verbetering van passende onderwijsvoorzieningen, is niet op voorhand te geven. Dit is mede afhankelijk van de huidige stand van zaken op school, de aangegeven wensen/behoeften en de beschikbare mogelijkheden en beperkingen (in tijd, middelen, aanwezige deskundigheid en beschikbare expertise). Verschillende aspecten zullen hierbij een rol spelen. 
Het in werking zetten van meerdere ontwikkelingen (op verschillende niveaus en binnen een reëel tijdpad) kan elkaar in positieve zin versterken. Zo kan de uitbreiding van beschikbare onderwijsvoorzieningen (eventueel in samenwerking met andere scholen/instanties) bijvoorbeeld leiden tot succeservaringen, waarmee de meerwaarde van aanvullende onderwijsvoorzieningen zichtbaar wordt gemaakt en het draagvlak vergroot wordt. 
Ook bij het vergroten van de deskundigheid wordt tegelijkertijd een bijdrage geleverd aan het vergroten van het draagvlak, het verminderen van de handelingsverlegenheid en het vergroten van het inzicht in de noodzaak tot onderwijsaanpassingen en adequate begeleiding voor (hoog)begaafde leerlingen.
</t>
    </r>
    <r>
      <rPr>
        <b/>
        <sz val="10"/>
        <rFont val="Calibri"/>
        <family val="2"/>
      </rPr>
      <t>Over het algemeen geldt dat de uitbreiding van zowel kennis als ervaring een wederzijds versterkend effect zal hebben.</t>
    </r>
  </si>
  <si>
    <r>
      <t>&gt;&gt; Ga naar '</t>
    </r>
    <r>
      <rPr>
        <b/>
        <u/>
        <sz val="10"/>
        <color indexed="17"/>
        <rFont val="Verdana"/>
        <family val="2"/>
      </rPr>
      <t>Inleiding Checklist</t>
    </r>
    <r>
      <rPr>
        <u/>
        <sz val="10"/>
        <color indexed="17"/>
        <rFont val="Verdana"/>
        <family val="2"/>
      </rPr>
      <t>' - voor instructies over het invullen</t>
    </r>
  </si>
  <si>
    <r>
      <t>Wilt u een juiste aanpassing van het onderwijsaanbod voor een (hoog) begaafde leerling?</t>
    </r>
    <r>
      <rPr>
        <sz val="10"/>
        <rFont val="Verdana"/>
        <family val="2"/>
      </rPr>
      <t xml:space="preserve">
Dan is het goed om te realiseren dat de beste onderwijsaanpassing per leerling verschilt. 
Het onderwijsaanbod voor hoogbegaafde leerlingen kan op diverse manieren worden aangepast. Mogelijkheden zijn bijvoorbeeld: 
o versnelling (het verkorten van de schoolperiode)
o compacting (het schrappen van herhalings- en oefenstof uit de reguliere methodes) 
o verrijking (het aanbieden van leerstof die een beroep doet op de specifieke leereigenschappen van de (hoog)begaafde leerling). 
Verrijkingsstof kan worden aangeboden:
o binnen de eigen groep 
o buiten de eigen groep (in bijvoorbeeld een binnenschoolse of buitenschoolse plusgroep)</t>
    </r>
  </si>
  <si>
    <r>
      <t xml:space="preserve">Wilt u (hoog) begaafde leerlingen passend onderwijs en goede begeleiding kunnen bieden? </t>
    </r>
    <r>
      <rPr>
        <sz val="10"/>
        <rFont val="Verdana"/>
        <family val="2"/>
      </rPr>
      <t xml:space="preserve">
Dan is het van belang dat de signalen van (hoog)begaafdheid worden opgemerkt (= signaleren). Hiervoor is het noodzakelijk dat alle leerkrachten over een bepaalde deskundigheid op het gebied van (hoog)begaafdheid beschikken. 
Vervolgens is het belangrijk om doelgericht vast te stellen wat nodig is om passend onderwijs en goede begeleiding te kunnen bieden dat aansluit bij de mogelijkheden, behoeften en interesses van de leerling. Hiervoor is het van belang dat er binnen een school tenminste één leerkracht / begeleider / coördinator beschikbaar is met specifieke deskundigheid op het gebied van (hoog)begaafdheid. Deze persoon vervult een belangrijke ondersteunende rol bij de interpretatie van gegevens, voor het maken van de praktische vertaalslag naar gewenste onderwijsaanpassingen en begeleiding en, indien nodig, voor het opstellen van een handelingsplan.</t>
    </r>
  </si>
  <si>
    <t>In geval van gebleken ineffectiviteit van geboden onderwijsaanpassingen en begeleiding, bij grote verschillen van inzicht tussen ouders en school en/of bij een vermoeden van (ernstige) belemmerende factoren als gevolg van bijvoorbeeld leer- of gedragsproblemen kan het nodig zijn om vast te stellen of er werkelijk sprake is van (hoog)begaafdheid (= diagnosticeren). Dit kan alleen gedaan worden door personen die over een diagnostische bevoegdheid in combinatie met deskundigheid op het gebied van (hoog)begaafdheid beschikken. Hierbij kan het noodzakelijk zijn om een externe deskundige in te schakelen.</t>
  </si>
  <si>
    <r>
      <rPr>
        <b/>
        <u/>
        <sz val="10"/>
        <color indexed="17"/>
        <rFont val="Verdana"/>
        <family val="2"/>
      </rPr>
      <t xml:space="preserve">Succes met invullen! </t>
    </r>
    <r>
      <rPr>
        <u/>
        <sz val="10"/>
        <color indexed="17"/>
        <rFont val="Verdana"/>
        <family val="2"/>
      </rPr>
      <t xml:space="preserve">&gt;&gt; Ga naar Deel 1: </t>
    </r>
    <r>
      <rPr>
        <b/>
        <u/>
        <sz val="10"/>
        <color indexed="17"/>
        <rFont val="Verdana"/>
        <family val="2"/>
      </rPr>
      <t>Algemeen</t>
    </r>
  </si>
  <si>
    <t>De afstemming van het aanbod vindt plaats in de context van beschikbare mogelijkheden (op het niveau van de eigen leerkracht/klas, de school en eventueel overkoepelend). Voor schoolbrede onderwijsaanpassingen kan worden uitgegaan van breder toepasbare richtlijnen, waarbinnen ruimte wordt gecreëerd voor de verdere afstemming op de individuele mogelijkheden en behoeften van een (hoog)begaafde leerling, zowel op cognitief, sociaal als emotioneel gebied.</t>
  </si>
  <si>
    <t xml:space="preserve">Om (hoog)begaafde leerlingen die begeleiding te kunnen bieden die ze nodig hebben, is het allereerst belangrijk dat signalen van (hoog)begaafdheid kunnen worden opgemerkt (= signaleren). Naast enige deskundigheid bij leerkrachten vereist dit actieve observatie, waarbij rijke leersituaties gecreëerd worden, die ook een beroep doen op de kenmerkende (leer)eigenschappen van (hoog)begaafde leerlingen. Zonder een stimulerende leeromgeving bestaat het risico van aanpassingsgedrag en/of onderpresteren, waardoor kenmerken die kunnen duiden op (hoog)begaafdheid niet goed observeerbaar zijn!
</t>
  </si>
  <si>
    <t>Vervolgens is het noodzakelijk nauwkeuriger de (onderwijs)behoeften vast te stellen, zodat onderwijsaanpassingen en begeleiding hierop afgestemd kunnen worden. Alle leerkrachten dienen daartoe over een bepaalde achtergrondkennis ten aanzien van (hoog)begaafdheid te beschikken. Hierbij kunnen beschikbare gegevens over leerlingen - waar nodig - aangevuld worden met gericht verzamelde aanvullende gegevens. Voor de interpretatie van gegevens is specifieke deskundigheid op het gebied van (hoog)begaafdheid van belang. Daarnaast kan het in enkele gevallen noodzakelijk zijn externe expertise in te schakelen.</t>
  </si>
  <si>
    <r>
      <t xml:space="preserve">In onderstaande grafiek wordt per (sub)onderdeel een indicatie van de gewenste situatie gegeven, waarbij rekening is gehouden met de mate waarin de school de genoemde aandachtspunten van belang acht. 
Op basis van de mate waarin de items behorend bij een (sub)onderdeel gerealiseerd zijn, is de </t>
    </r>
    <r>
      <rPr>
        <sz val="10"/>
        <color indexed="17"/>
        <rFont val="Calibri"/>
        <family val="2"/>
      </rPr>
      <t>gemiddelde mate van realisatie</t>
    </r>
    <r>
      <rPr>
        <sz val="10"/>
        <rFont val="Calibri"/>
        <family val="2"/>
      </rPr>
      <t xml:space="preserve"> berekend (%Realisatie). De mate waarin de (nog) niet 'volledig' gerealiseerde (als belangrijk aangegeven) items nog verder gerealiseerd kunnen worden, is gebruikt ter indicatie van de</t>
    </r>
    <r>
      <rPr>
        <b/>
        <sz val="10"/>
        <color indexed="10"/>
        <rFont val="Calibri"/>
        <family val="2"/>
      </rPr>
      <t xml:space="preserve"> </t>
    </r>
    <r>
      <rPr>
        <sz val="10"/>
        <color indexed="10"/>
        <rFont val="Calibri"/>
        <family val="2"/>
      </rPr>
      <t>gewenste verdere ontwikkeling</t>
    </r>
    <r>
      <rPr>
        <sz val="10"/>
        <rFont val="Calibri"/>
        <family val="2"/>
      </rPr>
      <t xml:space="preserve"> (%Gewenst). 
Op basis hiervan is de </t>
    </r>
    <r>
      <rPr>
        <b/>
        <sz val="10"/>
        <rFont val="Calibri"/>
        <family val="2"/>
      </rPr>
      <t>gewenste situatie</t>
    </r>
    <r>
      <rPr>
        <sz val="10"/>
        <rFont val="Calibri"/>
        <family val="2"/>
      </rPr>
      <t xml:space="preserve"> afgeleid (</t>
    </r>
    <r>
      <rPr>
        <b/>
        <sz val="10"/>
        <color indexed="17"/>
        <rFont val="Calibri"/>
        <family val="2"/>
      </rPr>
      <t>%Realisatie</t>
    </r>
    <r>
      <rPr>
        <b/>
        <sz val="10"/>
        <rFont val="Calibri"/>
        <family val="2"/>
      </rPr>
      <t xml:space="preserve"> + </t>
    </r>
    <r>
      <rPr>
        <b/>
        <sz val="10"/>
        <color indexed="10"/>
        <rFont val="Calibri"/>
        <family val="2"/>
      </rPr>
      <t>%Gewenst</t>
    </r>
    <r>
      <rPr>
        <sz val="10"/>
        <rFont val="Calibri"/>
        <family val="2"/>
      </rPr>
      <t>). De resultaten hiervan zijn hieronder weergegeven.</t>
    </r>
  </si>
  <si>
    <r>
      <t xml:space="preserve">De signalering van (hoog)begaafde leerlingen vindt plaats op basis van (zowel subjectieve als objectieve) informatie, die </t>
    </r>
    <r>
      <rPr>
        <i/>
        <sz val="9"/>
        <rFont val="Verdana"/>
        <family val="2"/>
      </rPr>
      <t>op verschillende wijzen</t>
    </r>
    <r>
      <rPr>
        <sz val="9"/>
        <rFont val="Verdana"/>
        <family val="2"/>
      </rPr>
      <t xml:space="preserve"> is verzameld.</t>
    </r>
  </si>
  <si>
    <r>
      <t xml:space="preserve">De signalering van (hoog)begaafde leerlingen geschiedt op basis van signalen afkomstig van </t>
    </r>
    <r>
      <rPr>
        <i/>
        <sz val="9"/>
        <rFont val="Verdana"/>
        <family val="2"/>
      </rPr>
      <t>verschillende betrokkenen</t>
    </r>
    <r>
      <rPr>
        <sz val="9"/>
        <rFont val="Verdana"/>
        <family val="2"/>
      </rPr>
      <t>.</t>
    </r>
  </si>
  <si>
    <t>Beschikbare gegevens over de leerprestaties en capaciteiten van leerlingen worden geanalyseerd.</t>
  </si>
  <si>
    <t>Beschikbare gegevens over de specifieke leerlingkenmerken worden geanalyseerd, waarbij aandacht is voor:</t>
  </si>
  <si>
    <r>
      <t xml:space="preserve">Wanneer er signalen van (hoog)begaafdheid zijn opgemerkt, worden </t>
    </r>
    <r>
      <rPr>
        <i/>
        <sz val="9"/>
        <rFont val="Verdana"/>
        <family val="2"/>
      </rPr>
      <t>gericht</t>
    </r>
    <r>
      <rPr>
        <sz val="9"/>
        <rFont val="Verdana"/>
        <family val="2"/>
      </rPr>
      <t xml:space="preserve"> aanvullende gegevens verzameld die nodig zijn om gewenste onderwijsaanpassingen en begeleiding vast te stellen.</t>
    </r>
  </si>
  <si>
    <t>Om aan te kunnen sluiten bij het leerniveau van de leerling, wordt de grootte van de eventuele didactische voorsprong per vakgebied vastgesteld door middel van:</t>
  </si>
  <si>
    <r>
      <t xml:space="preserve">Om een nauwkeuriger beeld van de leerling te krijgen, wordt door leerkracht </t>
    </r>
    <r>
      <rPr>
        <b/>
        <sz val="9"/>
        <rFont val="Verdana"/>
        <family val="2"/>
      </rPr>
      <t>én</t>
    </r>
    <r>
      <rPr>
        <sz val="9"/>
        <rFont val="Verdana"/>
        <family val="2"/>
      </rPr>
      <t xml:space="preserve"> ouders een gerichte observatie uitgevoerd met behulp van een geschikte observatielijst.</t>
    </r>
  </si>
  <si>
    <r>
      <t xml:space="preserve">het feit dat gemiddeld </t>
    </r>
    <r>
      <rPr>
        <b/>
        <sz val="9"/>
        <rFont val="Verdana"/>
        <family val="2"/>
      </rPr>
      <t>10%</t>
    </r>
    <r>
      <rPr>
        <sz val="9"/>
        <rFont val="Verdana"/>
        <family val="2"/>
      </rPr>
      <t xml:space="preserve"> van de leerlingen kenmerken heeft van (hoog)begaafdheid</t>
    </r>
  </si>
  <si>
    <r>
      <t xml:space="preserve">Er wordt gebruik gemaakt van mogelijkheden, die met ICT ondersteund worden, voor de </t>
    </r>
    <r>
      <rPr>
        <i/>
        <sz val="9"/>
        <rFont val="Verdana"/>
        <family val="2"/>
      </rPr>
      <t>registratie en analyse van toetsgegevens</t>
    </r>
    <r>
      <rPr>
        <sz val="9"/>
        <rFont val="Verdana"/>
        <family val="2"/>
      </rPr>
      <t xml:space="preserve"> om het onderwijsaanbod efficiënter en beter af te stemmen op de mogelijkheden van de leerling.</t>
    </r>
  </si>
  <si>
    <r>
      <t xml:space="preserve">Er wordt gebruik gemaakt van </t>
    </r>
    <r>
      <rPr>
        <i/>
        <sz val="9"/>
        <rFont val="Verdana"/>
        <family val="2"/>
      </rPr>
      <t>gevarieerde multimediale toepassingen</t>
    </r>
    <r>
      <rPr>
        <sz val="9"/>
        <rFont val="Verdana"/>
        <family val="2"/>
      </rPr>
      <t>, waarmee rekening gehouden kan worden met verschillen in leer- en expressiestijlen.</t>
    </r>
  </si>
  <si>
    <r>
      <t xml:space="preserve">Er wordt gebruik gemaakt van een </t>
    </r>
    <r>
      <rPr>
        <i/>
        <sz val="9"/>
        <rFont val="Verdana"/>
        <family val="2"/>
      </rPr>
      <t>electronische leeromgeving</t>
    </r>
    <r>
      <rPr>
        <sz val="9"/>
        <rFont val="Verdana"/>
        <family val="2"/>
      </rPr>
      <t>, waarbinnen leerkrachten en leerlingen ondersteund worden in de begeleiding van het leerproces en in het vastleggen van de voortgang van leerresultaten.</t>
    </r>
  </si>
  <si>
    <r>
      <t xml:space="preserve">Er wordt gebruik gemaakt van </t>
    </r>
    <r>
      <rPr>
        <i/>
        <sz val="9"/>
        <rFont val="Verdana"/>
        <family val="2"/>
      </rPr>
      <t>adaptieve programma's</t>
    </r>
    <r>
      <rPr>
        <sz val="9"/>
        <rFont val="Verdana"/>
        <family val="2"/>
      </rPr>
      <t xml:space="preserve"> (software), waarbij het aanbod gedifferentieerd wordt aangeboden (qua niveau en leertempo) op basis van door het systeem geregistreerde en geanalyseerde voortgang van de leerling.</t>
    </r>
  </si>
  <si>
    <r>
      <t xml:space="preserve">is </t>
    </r>
    <r>
      <rPr>
        <b/>
        <i/>
        <sz val="9"/>
        <rFont val="Verdana"/>
        <family val="2"/>
      </rPr>
      <t>niet</t>
    </r>
    <r>
      <rPr>
        <i/>
        <sz val="9"/>
        <rFont val="Verdana"/>
        <family val="2"/>
      </rPr>
      <t xml:space="preserve"> afkomstig van hogere leerjaren.</t>
    </r>
  </si>
  <si>
    <t>door de leerkracht zowel het product als het proces beoordeeld.</t>
  </si>
  <si>
    <t>Desirée Houkema, Nora Steenbergen-Penterman, Judith te Boekhorst-Reuver, Manon Hulsbeek</t>
  </si>
  <si>
    <t>SLO, Enschede</t>
  </si>
  <si>
    <t>De 'Digitale checklist (Hoog)begaafdenwijzer Basisonderwijs' is ontwikkeld door:</t>
  </si>
  <si>
    <t>http://hoogbegaafdheid.slo.nl</t>
  </si>
  <si>
    <r>
      <t xml:space="preserve">Kijk voor meer informatie over (hoog)begaafdheid op de website van SLO
</t>
    </r>
    <r>
      <rPr>
        <b/>
        <sz val="9"/>
        <rFont val="Verdana"/>
        <family val="2"/>
      </rPr>
      <t>Landelijk Informatiepunt (Hoog)begaafdheid Primair Onderwijs</t>
    </r>
    <r>
      <rPr>
        <sz val="9"/>
        <rFont val="Verdana"/>
        <family val="2"/>
      </rPr>
      <t>:</t>
    </r>
  </si>
  <si>
    <t>De (digitale) checklist '(Hoog)begaafdenwijzer Basisonderwijs' is ontwikkeld door SLO (2007; 2010) in overleg met leerkrachten van (hoog)begaafde kinderen, intern begeleiders en onderwijsadviseurs en heeft als doel aandachtspunten te bieden bij het opstellen van beleid voor (hoog)begaafde leerlingen in het basisonderwijs, het implementeren van dit beleid in de praktijk en het vastleggen van dit beleid in een beleidsdocument.</t>
  </si>
  <si>
    <r>
      <t xml:space="preserve">Onderstaande schoolrapportage wordt automatisch gegenereerd op basis van de ingevulde antwoorden op de vorige tabbladen. U kunt deze rapportage uitprinten. </t>
    </r>
    <r>
      <rPr>
        <b/>
        <sz val="9"/>
        <color indexed="10"/>
        <rFont val="Calibri"/>
        <family val="2"/>
      </rPr>
      <t>Let op!</t>
    </r>
    <r>
      <rPr>
        <sz val="9"/>
        <color indexed="10"/>
        <rFont val="Calibri"/>
        <family val="2"/>
      </rPr>
      <t xml:space="preserve"> Controleer eerst of in 'Bijlage 1' eventueel ingevulde toelichtingen volledig worden weergegeven in de rijen. U kunt de rijhoogte hiervoor zelf aanpassen en passend maken. 
Het is aan te bevelen de rapportage </t>
    </r>
    <r>
      <rPr>
        <b/>
        <sz val="9"/>
        <color indexed="10"/>
        <rFont val="Calibri"/>
        <family val="2"/>
      </rPr>
      <t xml:space="preserve">in kleur </t>
    </r>
    <r>
      <rPr>
        <sz val="9"/>
        <color indexed="10"/>
        <rFont val="Calibri"/>
        <family val="2"/>
      </rPr>
      <t xml:space="preserve">uit te printen, 
aangezien er door middel van kleurindicaties informatie wordt weergegeven!
</t>
    </r>
  </si>
  <si>
    <t>d.houkema@slo.nl</t>
  </si>
  <si>
    <r>
      <rPr>
        <b/>
        <sz val="9"/>
        <rFont val="Verdana"/>
        <family val="2"/>
      </rPr>
      <t>Feedback?</t>
    </r>
    <r>
      <rPr>
        <sz val="9"/>
        <rFont val="Verdana"/>
        <family val="2"/>
      </rPr>
      <t xml:space="preserve"> Vragen, opmerkingen of suggesties over deze digitale checklist kunt u mailen naar:</t>
    </r>
  </si>
  <si>
    <t>Meer achtergrondinformatie met betrekking tot (hoog)begaafde leerlingen in het basisonderwijs vindt u op de website van het Informatiepunt Onderwijs &amp; Talentontwikkeling: www.talentstimuleren.nl</t>
  </si>
  <si>
    <t>* Hoogeveen, L., van Hell, J., Mooij, T., &amp; Verhoeven, L. (2004). Onderwijsaanpassingen voor hoogbegaafde leerlingen. Nijmegen: Centrum voor Begaafdheidsonderzoek.</t>
  </si>
  <si>
    <t>Hoogeveen, L., van Hell, J., Mooij, T., &amp; Verhoeven, L. (2004). Onderwijsaanpassingen voor hoogbegaafde leerlingen. Nijmegen: Centrum voor Begaafdheidsonderzoek.</t>
  </si>
  <si>
    <t>De school maakt gebruikt van beschikbare hulpmiddelen en informatie om een weloverwogen besluit tot versnelling te kunnen nemen</t>
  </si>
  <si>
    <t>VERSNELLEN</t>
  </si>
  <si>
    <t>COMPACTEN</t>
  </si>
  <si>
    <r>
      <t xml:space="preserve">Klik hier voor een overzicht van beschikbare </t>
    </r>
    <r>
      <rPr>
        <b/>
        <u/>
        <sz val="10"/>
        <color indexed="12"/>
        <rFont val="Verdana"/>
        <family val="2"/>
      </rPr>
      <t>Verrijkingsmaterialen</t>
    </r>
  </si>
  <si>
    <t>www.talentstimuleren.nl/onderwijs/primair-onderwijs/po-beleid/checklist-begaafdenwijzer-po</t>
  </si>
  <si>
    <t>* www.talentstimuleren.nl/thema/begaafdheid/hoog-begaafdheid</t>
  </si>
  <si>
    <t>* Informatie, wetenschappelijke onderbouwing en hulpmiddelen bij besluitvorming is te vinden op:</t>
  </si>
  <si>
    <t>www.talentstimuleren.nl/onderwijs/primair-onderwijs/leermateriaal/1375-lijst-verrijkingsmateriaal</t>
  </si>
  <si>
    <t>Voor informatie over verrijkende leeractiviteiten voor talentvolle leerlingen:</t>
  </si>
  <si>
    <t>www.talentstimuleren.nl/thema/stimulerend-signaleren/rijke-leeractiviteiten</t>
  </si>
  <si>
    <r>
      <t xml:space="preserve">Klik hier voor informatie over </t>
    </r>
    <r>
      <rPr>
        <b/>
        <u/>
        <sz val="10"/>
        <color indexed="9"/>
        <rFont val="Verdana"/>
        <family val="2"/>
      </rPr>
      <t>Versnellen</t>
    </r>
  </si>
  <si>
    <r>
      <t xml:space="preserve">Klik hier voor informatie over </t>
    </r>
    <r>
      <rPr>
        <b/>
        <u/>
        <sz val="10"/>
        <color indexed="9"/>
        <rFont val="Verdana"/>
        <family val="2"/>
      </rPr>
      <t>Compacten</t>
    </r>
  </si>
  <si>
    <r>
      <t xml:space="preserve">Klik hier voor informatie over </t>
    </r>
    <r>
      <rPr>
        <b/>
        <u/>
        <sz val="10"/>
        <color indexed="9"/>
        <rFont val="Verdana"/>
        <family val="2"/>
      </rPr>
      <t>Verrijken</t>
    </r>
  </si>
  <si>
    <t>www.talentstimuleren.nl/onderwijs/primair-onderwijs/differentieren/versnellen</t>
  </si>
  <si>
    <t>www.talentstimuleren.nl/onderwijs/primair-onderwijs/differentieren/compacten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</si>
</sst>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
  </numFmts>
  <fonts count="146">
    <font>
      <sz val="10"/>
      <name val="Arial"/>
    </font>
    <font>
      <sz val="10"/>
      <name val="Arial"/>
      <family val="2"/>
    </font>
    <font>
      <sz val="8"/>
      <name val="Arial"/>
      <family val="2"/>
    </font>
    <font>
      <sz val="10"/>
      <name val="Arial"/>
      <family val="2"/>
    </font>
    <font>
      <b/>
      <sz val="12"/>
      <name val="RotisSerif"/>
    </font>
    <font>
      <b/>
      <sz val="10"/>
      <name val="Arial"/>
      <family val="2"/>
    </font>
    <font>
      <u/>
      <sz val="10"/>
      <color indexed="12"/>
      <name val="Arial"/>
      <family val="2"/>
    </font>
    <font>
      <sz val="10"/>
      <name val="Arial"/>
      <family val="2"/>
    </font>
    <font>
      <u/>
      <sz val="8"/>
      <color indexed="12"/>
      <name val="Arial"/>
      <family val="2"/>
    </font>
    <font>
      <b/>
      <sz val="8"/>
      <name val="Arial"/>
      <family val="2"/>
    </font>
    <font>
      <sz val="8"/>
      <name val="Arial"/>
      <family val="2"/>
    </font>
    <font>
      <u/>
      <sz val="8"/>
      <name val="Arial"/>
      <family val="2"/>
    </font>
    <font>
      <i/>
      <sz val="10"/>
      <name val="Arial"/>
      <family val="2"/>
    </font>
    <font>
      <sz val="10"/>
      <color indexed="10"/>
      <name val="Arial"/>
      <family val="2"/>
    </font>
    <font>
      <sz val="10"/>
      <color indexed="17"/>
      <name val="Arial"/>
      <family val="2"/>
    </font>
    <font>
      <sz val="10"/>
      <name val="Verdana"/>
      <family val="2"/>
    </font>
    <font>
      <i/>
      <sz val="8"/>
      <name val="Verdana"/>
      <family val="2"/>
    </font>
    <font>
      <sz val="8"/>
      <name val="Verdana"/>
      <family val="2"/>
    </font>
    <font>
      <i/>
      <sz val="7"/>
      <name val="Verdana"/>
      <family val="2"/>
    </font>
    <font>
      <b/>
      <sz val="8"/>
      <name val="Verdana"/>
      <family val="2"/>
    </font>
    <font>
      <sz val="9"/>
      <name val="Verdana"/>
      <family val="2"/>
    </font>
    <font>
      <sz val="10"/>
      <color indexed="17"/>
      <name val="Arial"/>
      <family val="2"/>
    </font>
    <font>
      <b/>
      <sz val="11"/>
      <name val="Verdana"/>
      <family val="2"/>
    </font>
    <font>
      <sz val="8"/>
      <color indexed="23"/>
      <name val="Verdana"/>
      <family val="2"/>
    </font>
    <font>
      <sz val="10"/>
      <color indexed="47"/>
      <name val="Arial"/>
      <family val="2"/>
    </font>
    <font>
      <b/>
      <sz val="12"/>
      <color indexed="9"/>
      <name val="Verdana"/>
      <family val="2"/>
    </font>
    <font>
      <sz val="10"/>
      <name val="Arial"/>
      <family val="2"/>
    </font>
    <font>
      <b/>
      <u/>
      <sz val="10"/>
      <name val="Verdana"/>
      <family val="2"/>
    </font>
    <font>
      <sz val="10"/>
      <color indexed="10"/>
      <name val="Verdana"/>
      <family val="2"/>
    </font>
    <font>
      <b/>
      <sz val="10"/>
      <name val="Verdana"/>
      <family val="2"/>
    </font>
    <font>
      <b/>
      <i/>
      <sz val="10"/>
      <name val="Verdana"/>
      <family val="2"/>
    </font>
    <font>
      <u/>
      <sz val="10"/>
      <color indexed="12"/>
      <name val="Verdana"/>
      <family val="2"/>
    </font>
    <font>
      <b/>
      <sz val="14"/>
      <color indexed="9"/>
      <name val="Verdana"/>
      <family val="2"/>
    </font>
    <font>
      <b/>
      <u/>
      <sz val="12"/>
      <name val="Verdana"/>
      <family val="2"/>
    </font>
    <font>
      <i/>
      <sz val="10"/>
      <name val="Verdana"/>
      <family val="2"/>
    </font>
    <font>
      <b/>
      <u/>
      <sz val="10"/>
      <color indexed="12"/>
      <name val="Verdana"/>
      <family val="2"/>
    </font>
    <font>
      <u/>
      <sz val="10"/>
      <name val="Verdana"/>
      <family val="2"/>
    </font>
    <font>
      <u/>
      <sz val="9"/>
      <color indexed="12"/>
      <name val="Verdana"/>
      <family val="2"/>
    </font>
    <font>
      <b/>
      <u/>
      <sz val="9"/>
      <color indexed="12"/>
      <name val="Verdana"/>
      <family val="2"/>
    </font>
    <font>
      <u/>
      <sz val="9"/>
      <name val="Verdana"/>
      <family val="2"/>
    </font>
    <font>
      <b/>
      <sz val="12"/>
      <name val="Verdana"/>
      <family val="2"/>
    </font>
    <font>
      <sz val="12"/>
      <name val="Verdana"/>
      <family val="2"/>
    </font>
    <font>
      <sz val="10"/>
      <color indexed="47"/>
      <name val="Verdana"/>
      <family val="2"/>
    </font>
    <font>
      <sz val="10"/>
      <color indexed="17"/>
      <name val="Verdana"/>
      <family val="2"/>
    </font>
    <font>
      <b/>
      <sz val="9"/>
      <color indexed="9"/>
      <name val="Verdana"/>
      <family val="2"/>
    </font>
    <font>
      <b/>
      <i/>
      <sz val="9"/>
      <name val="Verdana"/>
      <family val="2"/>
    </font>
    <font>
      <i/>
      <sz val="9"/>
      <name val="Verdana"/>
      <family val="2"/>
    </font>
    <font>
      <u/>
      <sz val="8"/>
      <color indexed="12"/>
      <name val="Verdana"/>
      <family val="2"/>
    </font>
    <font>
      <u/>
      <sz val="10"/>
      <color indexed="9"/>
      <name val="Verdana"/>
      <family val="2"/>
    </font>
    <font>
      <b/>
      <i/>
      <sz val="8"/>
      <name val="Verdana"/>
      <family val="2"/>
    </font>
    <font>
      <sz val="8"/>
      <color indexed="10"/>
      <name val="Verdana"/>
      <family val="2"/>
    </font>
    <font>
      <u/>
      <sz val="8"/>
      <color indexed="10"/>
      <name val="Verdana"/>
      <family val="2"/>
    </font>
    <font>
      <b/>
      <sz val="9"/>
      <name val="Verdana"/>
      <family val="2"/>
    </font>
    <font>
      <i/>
      <u/>
      <sz val="9"/>
      <name val="Verdana"/>
      <family val="2"/>
    </font>
    <font>
      <sz val="8"/>
      <color indexed="9"/>
      <name val="Verdana"/>
      <family val="2"/>
    </font>
    <font>
      <sz val="8"/>
      <color indexed="10"/>
      <name val="Verdana"/>
      <family val="2"/>
    </font>
    <font>
      <sz val="8"/>
      <color indexed="17"/>
      <name val="Verdana"/>
      <family val="2"/>
    </font>
    <font>
      <sz val="8"/>
      <color indexed="23"/>
      <name val="Verdana"/>
      <family val="2"/>
    </font>
    <font>
      <sz val="9"/>
      <color indexed="8"/>
      <name val="Verdana"/>
      <family val="2"/>
    </font>
    <font>
      <sz val="8"/>
      <name val="Arial"/>
      <family val="2"/>
    </font>
    <font>
      <sz val="8"/>
      <color indexed="10"/>
      <name val="Verdana"/>
      <family val="2"/>
    </font>
    <font>
      <sz val="8"/>
      <color indexed="17"/>
      <name val="Verdana"/>
      <family val="2"/>
    </font>
    <font>
      <sz val="8"/>
      <color indexed="23"/>
      <name val="Verdana"/>
      <family val="2"/>
    </font>
    <font>
      <sz val="8"/>
      <color indexed="10"/>
      <name val="Verdana"/>
      <family val="2"/>
    </font>
    <font>
      <b/>
      <sz val="8"/>
      <color indexed="17"/>
      <name val="Verdana"/>
      <family val="2"/>
    </font>
    <font>
      <sz val="8"/>
      <color indexed="10"/>
      <name val="Verdana"/>
      <family val="2"/>
    </font>
    <font>
      <sz val="8"/>
      <color indexed="23"/>
      <name val="Verdana"/>
      <family val="2"/>
    </font>
    <font>
      <sz val="8"/>
      <color indexed="17"/>
      <name val="Verdana"/>
      <family val="2"/>
    </font>
    <font>
      <sz val="9"/>
      <color indexed="10"/>
      <name val="Verdana"/>
      <family val="2"/>
    </font>
    <font>
      <b/>
      <sz val="9"/>
      <color indexed="10"/>
      <name val="Verdana"/>
      <family val="2"/>
    </font>
    <font>
      <b/>
      <i/>
      <sz val="9"/>
      <color indexed="8"/>
      <name val="Calibri"/>
      <family val="2"/>
    </font>
    <font>
      <sz val="10"/>
      <name val="Calibri"/>
      <family val="2"/>
    </font>
    <font>
      <b/>
      <sz val="10"/>
      <name val="Calibri"/>
      <family val="2"/>
    </font>
    <font>
      <u/>
      <sz val="10"/>
      <name val="Arial"/>
      <family val="2"/>
    </font>
    <font>
      <b/>
      <i/>
      <sz val="9"/>
      <color indexed="8"/>
      <name val="Calibri"/>
      <family val="2"/>
    </font>
    <font>
      <sz val="10"/>
      <name val="Calibri"/>
      <family val="2"/>
    </font>
    <font>
      <b/>
      <sz val="10"/>
      <name val="Calibri"/>
      <family val="2"/>
    </font>
    <font>
      <b/>
      <sz val="8"/>
      <color indexed="10"/>
      <name val="Verdana"/>
      <family val="2"/>
    </font>
    <font>
      <b/>
      <sz val="8"/>
      <color indexed="60"/>
      <name val="Verdana"/>
      <family val="2"/>
    </font>
    <font>
      <sz val="8"/>
      <color indexed="10"/>
      <name val="Verdana"/>
      <family val="2"/>
    </font>
    <font>
      <u/>
      <sz val="8"/>
      <name val="Verdana"/>
      <family val="2"/>
    </font>
    <font>
      <i/>
      <sz val="10"/>
      <color indexed="10"/>
      <name val="Calibri"/>
      <family val="2"/>
    </font>
    <font>
      <sz val="10"/>
      <color indexed="10"/>
      <name val="Calibri"/>
      <family val="2"/>
    </font>
    <font>
      <sz val="10"/>
      <color indexed="17"/>
      <name val="Calibri"/>
      <family val="2"/>
    </font>
    <font>
      <b/>
      <sz val="10"/>
      <color indexed="17"/>
      <name val="Calibri"/>
      <family val="2"/>
    </font>
    <font>
      <b/>
      <sz val="10"/>
      <color indexed="10"/>
      <name val="Calibri"/>
      <family val="2"/>
    </font>
    <font>
      <b/>
      <sz val="8"/>
      <color indexed="17"/>
      <name val="Verdana"/>
      <family val="2"/>
    </font>
    <font>
      <b/>
      <u/>
      <sz val="10"/>
      <color indexed="12"/>
      <name val="Arial"/>
      <family val="2"/>
    </font>
    <font>
      <b/>
      <u/>
      <sz val="8"/>
      <color indexed="12"/>
      <name val="Verdana"/>
      <family val="2"/>
    </font>
    <font>
      <sz val="10"/>
      <color indexed="17"/>
      <name val="Calibri"/>
      <family val="2"/>
    </font>
    <font>
      <b/>
      <u/>
      <sz val="8"/>
      <color indexed="23"/>
      <name val="Verdana"/>
      <family val="2"/>
    </font>
    <font>
      <u/>
      <sz val="10"/>
      <color indexed="17"/>
      <name val="Verdana"/>
      <family val="2"/>
    </font>
    <font>
      <b/>
      <u/>
      <sz val="10"/>
      <color indexed="17"/>
      <name val="Verdana"/>
      <family val="2"/>
    </font>
    <font>
      <u/>
      <sz val="10"/>
      <color indexed="17"/>
      <name val="Verdana"/>
      <family val="2"/>
    </font>
    <font>
      <b/>
      <u/>
      <sz val="10"/>
      <color indexed="17"/>
      <name val="Verdana"/>
      <family val="2"/>
    </font>
    <font>
      <sz val="9"/>
      <color indexed="10"/>
      <name val="Calibri"/>
      <family val="2"/>
    </font>
    <font>
      <b/>
      <sz val="9"/>
      <color indexed="10"/>
      <name val="Calibri"/>
      <family val="2"/>
    </font>
    <font>
      <i/>
      <u/>
      <sz val="9"/>
      <color indexed="12"/>
      <name val="Verdana"/>
      <family val="2"/>
    </font>
    <font>
      <b/>
      <u/>
      <sz val="10"/>
      <color indexed="9"/>
      <name val="Verdana"/>
      <family val="2"/>
    </font>
    <font>
      <sz val="10"/>
      <color indexed="8"/>
      <name val="Calibri"/>
    </font>
    <font>
      <sz val="10"/>
      <color indexed="8"/>
      <name val="Arial"/>
    </font>
    <font>
      <sz val="10"/>
      <color indexed="8"/>
      <name val="Verdana"/>
    </font>
    <font>
      <sz val="11"/>
      <color theme="1"/>
      <name val="Calibri"/>
      <family val="2"/>
      <scheme val="minor"/>
    </font>
    <font>
      <sz val="11"/>
      <name val="Calibri"/>
      <family val="2"/>
      <scheme val="minor"/>
    </font>
    <font>
      <b/>
      <sz val="9"/>
      <color rgb="FFC00000"/>
      <name val="Verdana"/>
      <family val="2"/>
    </font>
    <font>
      <sz val="8"/>
      <color rgb="FFC00000"/>
      <name val="Verdana"/>
      <family val="2"/>
    </font>
    <font>
      <b/>
      <sz val="8"/>
      <color rgb="FFFF0000"/>
      <name val="Verdana"/>
      <family val="2"/>
    </font>
    <font>
      <sz val="8"/>
      <color rgb="FFFF0000"/>
      <name val="Verdana"/>
      <family val="2"/>
    </font>
    <font>
      <b/>
      <sz val="8"/>
      <color rgb="FF009900"/>
      <name val="Verdana"/>
      <family val="2"/>
    </font>
    <font>
      <sz val="10"/>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i/>
      <sz val="10"/>
      <name val="Calibri"/>
      <family val="2"/>
      <scheme val="minor"/>
    </font>
    <font>
      <i/>
      <sz val="10"/>
      <color rgb="FF0070C0"/>
      <name val="Arial"/>
      <family val="2"/>
    </font>
    <font>
      <i/>
      <sz val="9"/>
      <color rgb="FF0070C0"/>
      <name val="Calibri"/>
      <family val="2"/>
      <scheme val="minor"/>
    </font>
    <font>
      <b/>
      <sz val="10"/>
      <name val="Calibri"/>
      <family val="2"/>
      <scheme val="minor"/>
    </font>
    <font>
      <b/>
      <i/>
      <sz val="9"/>
      <color theme="1"/>
      <name val="Calibri"/>
      <family val="2"/>
      <scheme val="minor"/>
    </font>
    <font>
      <u/>
      <sz val="10"/>
      <color indexed="12"/>
      <name val="Calibri"/>
      <family val="2"/>
      <scheme val="minor"/>
    </font>
    <font>
      <b/>
      <sz val="11"/>
      <name val="Calibri"/>
      <family val="2"/>
      <scheme val="minor"/>
    </font>
    <font>
      <u/>
      <sz val="10"/>
      <color rgb="FF336600"/>
      <name val="Verdana"/>
      <family val="2"/>
    </font>
    <font>
      <b/>
      <sz val="14"/>
      <name val="Calibri"/>
      <family val="2"/>
      <scheme val="minor"/>
    </font>
    <font>
      <b/>
      <i/>
      <sz val="10"/>
      <color theme="0" tint="-0.499984740745262"/>
      <name val="Calibri"/>
      <family val="2"/>
      <scheme val="minor"/>
    </font>
    <font>
      <i/>
      <sz val="10"/>
      <color theme="0" tint="-0.499984740745262"/>
      <name val="Calibri"/>
      <family val="2"/>
      <scheme val="minor"/>
    </font>
    <font>
      <u/>
      <sz val="10"/>
      <name val="Calibri"/>
      <family val="2"/>
      <scheme val="minor"/>
    </font>
    <font>
      <b/>
      <i/>
      <sz val="10"/>
      <name val="Calibri"/>
      <family val="2"/>
      <scheme val="minor"/>
    </font>
    <font>
      <sz val="10"/>
      <color indexed="12"/>
      <name val="Calibri"/>
      <family val="2"/>
      <scheme val="minor"/>
    </font>
    <font>
      <b/>
      <sz val="9"/>
      <color rgb="FFFF0000"/>
      <name val="Verdana"/>
      <family val="2"/>
    </font>
    <font>
      <u/>
      <sz val="9"/>
      <color rgb="FFCB0076"/>
      <name val="Arial"/>
      <family val="2"/>
    </font>
    <font>
      <u/>
      <sz val="8"/>
      <color theme="0" tint="-0.499984740745262"/>
      <name val="Verdana"/>
      <family val="2"/>
    </font>
    <font>
      <u/>
      <sz val="10"/>
      <color theme="0"/>
      <name val="Verdana"/>
      <family val="2"/>
    </font>
    <font>
      <sz val="9"/>
      <color rgb="FFFF0000"/>
      <name val="Calibri"/>
      <family val="2"/>
      <scheme val="minor"/>
    </font>
    <font>
      <b/>
      <sz val="9"/>
      <name val="Calibri"/>
      <family val="2"/>
      <scheme val="minor"/>
    </font>
    <font>
      <b/>
      <u/>
      <sz val="12"/>
      <color indexed="12"/>
      <name val="Calibri"/>
      <family val="2"/>
      <scheme val="minor"/>
    </font>
    <font>
      <u/>
      <sz val="9"/>
      <color indexed="12"/>
      <name val="Calibri"/>
      <family val="2"/>
      <scheme val="minor"/>
    </font>
    <font>
      <i/>
      <sz val="11"/>
      <color theme="1"/>
      <name val="Calibri"/>
      <family val="2"/>
      <scheme val="minor"/>
    </font>
    <font>
      <b/>
      <sz val="10"/>
      <color rgb="FF009900"/>
      <name val="Calibri"/>
      <family val="2"/>
      <scheme val="minor"/>
    </font>
    <font>
      <b/>
      <sz val="10"/>
      <color rgb="FFFF0000"/>
      <name val="Calibri"/>
      <family val="2"/>
      <scheme val="minor"/>
    </font>
    <font>
      <sz val="10"/>
      <color rgb="FFFF0000"/>
      <name val="Calibri"/>
      <family val="2"/>
      <scheme val="minor"/>
    </font>
    <font>
      <sz val="9"/>
      <name val="Calibri"/>
      <family val="2"/>
      <scheme val="minor"/>
    </font>
    <font>
      <i/>
      <sz val="10"/>
      <color rgb="FFFF0000"/>
      <name val="Calibri"/>
      <family val="2"/>
      <scheme val="minor"/>
    </font>
    <font>
      <sz val="12"/>
      <name val="Calibri"/>
      <family val="2"/>
      <scheme val="minor"/>
    </font>
    <font>
      <sz val="14"/>
      <color theme="0"/>
      <name val="Calibri"/>
      <family val="2"/>
      <scheme val="minor"/>
    </font>
    <font>
      <sz val="10"/>
      <color theme="0" tint="-0.499984740745262"/>
      <name val="Calibri"/>
      <family val="2"/>
      <scheme val="minor"/>
    </font>
    <font>
      <u/>
      <sz val="12"/>
      <color theme="0"/>
      <name val="Verdana"/>
      <family val="2"/>
    </font>
    <font>
      <b/>
      <sz val="12"/>
      <color theme="0"/>
      <name val="Verdana"/>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7"/>
        <bgColor indexed="64"/>
      </patternFill>
    </fill>
    <fill>
      <patternFill patternType="solid">
        <fgColor indexed="10"/>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23"/>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3366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9900"/>
        <bgColor indexed="64"/>
      </patternFill>
    </fill>
    <fill>
      <patternFill patternType="solid">
        <fgColor theme="0" tint="-0.499984740745262"/>
        <bgColor indexed="64"/>
      </patternFill>
    </fill>
  </fills>
  <borders count="191">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right/>
      <top style="thin">
        <color indexed="55"/>
      </top>
      <bottom style="thin">
        <color indexed="64"/>
      </bottom>
      <diagonal/>
    </border>
    <border>
      <left/>
      <right style="thin">
        <color indexed="64"/>
      </right>
      <top style="thin">
        <color indexed="55"/>
      </top>
      <bottom style="thin">
        <color indexed="64"/>
      </bottom>
      <diagonal/>
    </border>
    <border>
      <left style="thin">
        <color indexed="55"/>
      </left>
      <right/>
      <top style="thin">
        <color indexed="64"/>
      </top>
      <bottom style="thin">
        <color indexed="64"/>
      </bottom>
      <diagonal/>
    </border>
    <border>
      <left style="thin">
        <color indexed="55"/>
      </left>
      <right/>
      <top/>
      <bottom style="thin">
        <color indexed="64"/>
      </bottom>
      <diagonal/>
    </border>
    <border>
      <left style="thin">
        <color indexed="55"/>
      </left>
      <right/>
      <top style="thin">
        <color indexed="64"/>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style="thin">
        <color indexed="64"/>
      </bottom>
      <diagonal/>
    </border>
    <border>
      <left style="thin">
        <color indexed="64"/>
      </left>
      <right style="thin">
        <color indexed="23"/>
      </right>
      <top style="thin">
        <color indexed="64"/>
      </top>
      <bottom style="thin">
        <color indexed="64"/>
      </bottom>
      <diagonal/>
    </border>
    <border>
      <left style="thin">
        <color indexed="64"/>
      </left>
      <right style="thin">
        <color indexed="23"/>
      </right>
      <top style="thin">
        <color indexed="64"/>
      </top>
      <bottom style="thin">
        <color indexed="55"/>
      </bottom>
      <diagonal/>
    </border>
    <border>
      <left style="thin">
        <color indexed="64"/>
      </left>
      <right style="thin">
        <color indexed="23"/>
      </right>
      <top style="thin">
        <color indexed="55"/>
      </top>
      <bottom style="thin">
        <color indexed="55"/>
      </bottom>
      <diagonal/>
    </border>
    <border>
      <left style="thin">
        <color indexed="64"/>
      </left>
      <right style="thin">
        <color indexed="23"/>
      </right>
      <top style="thin">
        <color indexed="55"/>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top style="thin">
        <color indexed="64"/>
      </top>
      <bottom style="thin">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23"/>
      </top>
      <bottom style="thin">
        <color indexed="23"/>
      </bottom>
      <diagonal/>
    </border>
    <border>
      <left/>
      <right/>
      <top style="thin">
        <color indexed="23"/>
      </top>
      <bottom style="thin">
        <color indexed="23"/>
      </bottom>
      <diagonal/>
    </border>
    <border>
      <left/>
      <right style="dotted">
        <color indexed="64"/>
      </right>
      <top style="thin">
        <color indexed="23"/>
      </top>
      <bottom style="thin">
        <color indexed="23"/>
      </bottom>
      <diagonal/>
    </border>
    <border>
      <left style="dotted">
        <color indexed="64"/>
      </left>
      <right style="dotted">
        <color indexed="64"/>
      </right>
      <top style="thin">
        <color indexed="23"/>
      </top>
      <bottom style="thin">
        <color indexed="23"/>
      </bottom>
      <diagonal/>
    </border>
    <border>
      <left style="dotted">
        <color indexed="64"/>
      </left>
      <right style="thin">
        <color indexed="64"/>
      </right>
      <top style="thin">
        <color indexed="23"/>
      </top>
      <bottom style="thin">
        <color indexed="23"/>
      </bottom>
      <diagonal/>
    </border>
    <border>
      <left style="thin">
        <color indexed="64"/>
      </left>
      <right style="thin">
        <color indexed="64"/>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bottom style="thin">
        <color indexed="23"/>
      </bottom>
      <diagonal/>
    </border>
    <border>
      <left/>
      <right/>
      <top/>
      <bottom style="thin">
        <color indexed="23"/>
      </bottom>
      <diagonal/>
    </border>
    <border>
      <left style="thin">
        <color indexed="64"/>
      </left>
      <right/>
      <top style="thin">
        <color indexed="23"/>
      </top>
      <bottom style="dotted">
        <color indexed="64"/>
      </bottom>
      <diagonal/>
    </border>
    <border>
      <left/>
      <right/>
      <top style="thin">
        <color indexed="23"/>
      </top>
      <bottom style="dotted">
        <color indexed="64"/>
      </bottom>
      <diagonal/>
    </border>
    <border>
      <left/>
      <right style="thin">
        <color indexed="64"/>
      </right>
      <top style="thin">
        <color indexed="23"/>
      </top>
      <bottom style="dotted">
        <color indexed="64"/>
      </bottom>
      <diagonal/>
    </border>
    <border>
      <left/>
      <right style="dotted">
        <color indexed="64"/>
      </right>
      <top style="dotted">
        <color indexed="64"/>
      </top>
      <bottom style="thin">
        <color indexed="23"/>
      </bottom>
      <diagonal/>
    </border>
    <border>
      <left style="dotted">
        <color indexed="64"/>
      </left>
      <right style="dotted">
        <color indexed="64"/>
      </right>
      <top style="dotted">
        <color indexed="64"/>
      </top>
      <bottom style="thin">
        <color indexed="23"/>
      </bottom>
      <diagonal/>
    </border>
    <border>
      <left style="dotted">
        <color indexed="64"/>
      </left>
      <right style="thin">
        <color indexed="64"/>
      </right>
      <top style="dotted">
        <color indexed="64"/>
      </top>
      <bottom style="thin">
        <color indexed="23"/>
      </bottom>
      <diagonal/>
    </border>
    <border>
      <left style="dotted">
        <color indexed="64"/>
      </left>
      <right style="dotted">
        <color indexed="64"/>
      </right>
      <top/>
      <bottom style="thin">
        <color indexed="23"/>
      </bottom>
      <diagonal/>
    </border>
    <border>
      <left style="thin">
        <color indexed="64"/>
      </left>
      <right/>
      <top/>
      <bottom style="thin">
        <color indexed="23"/>
      </bottom>
      <diagonal/>
    </border>
    <border>
      <left style="thin">
        <color indexed="64"/>
      </left>
      <right/>
      <top style="thin">
        <color indexed="23"/>
      </top>
      <bottom/>
      <diagonal/>
    </border>
    <border>
      <left style="thin">
        <color indexed="64"/>
      </left>
      <right/>
      <top/>
      <bottom/>
      <diagonal/>
    </border>
    <border>
      <left style="thin">
        <color indexed="64"/>
      </left>
      <right style="thin">
        <color indexed="64"/>
      </right>
      <top style="thin">
        <color indexed="64"/>
      </top>
      <bottom style="thin">
        <color indexed="23"/>
      </bottom>
      <diagonal/>
    </border>
    <border>
      <left style="thin">
        <color indexed="64"/>
      </left>
      <right style="dotted">
        <color indexed="64"/>
      </right>
      <top style="thin">
        <color indexed="64"/>
      </top>
      <bottom style="thin">
        <color indexed="23"/>
      </bottom>
      <diagonal/>
    </border>
    <border>
      <left style="dotted">
        <color indexed="64"/>
      </left>
      <right style="dotted">
        <color indexed="64"/>
      </right>
      <top style="thin">
        <color indexed="64"/>
      </top>
      <bottom style="thin">
        <color indexed="23"/>
      </bottom>
      <diagonal/>
    </border>
    <border>
      <left style="dotted">
        <color indexed="64"/>
      </left>
      <right style="thin">
        <color indexed="64"/>
      </right>
      <top style="thin">
        <color indexed="64"/>
      </top>
      <bottom style="thin">
        <color indexed="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23"/>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23"/>
      </bottom>
      <diagonal/>
    </border>
    <border>
      <left style="dotted">
        <color indexed="64"/>
      </left>
      <right/>
      <top/>
      <bottom style="thin">
        <color indexed="23"/>
      </bottom>
      <diagonal/>
    </border>
    <border>
      <left style="dotted">
        <color indexed="64"/>
      </left>
      <right/>
      <top style="thin">
        <color indexed="23"/>
      </top>
      <bottom style="thin">
        <color indexed="23"/>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thin">
        <color indexed="23"/>
      </bottom>
      <diagonal/>
    </border>
    <border>
      <left style="thin">
        <color indexed="64"/>
      </left>
      <right style="dotted">
        <color indexed="64"/>
      </right>
      <top/>
      <bottom style="thin">
        <color indexed="23"/>
      </bottom>
      <diagonal/>
    </border>
    <border>
      <left style="dotted">
        <color indexed="64"/>
      </left>
      <right style="thin">
        <color indexed="64"/>
      </right>
      <top/>
      <bottom style="thin">
        <color indexed="23"/>
      </bottom>
      <diagonal/>
    </border>
    <border>
      <left style="thin">
        <color indexed="64"/>
      </left>
      <right style="dotted">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23"/>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23"/>
      </top>
      <bottom style="thin">
        <color indexed="23"/>
      </bottom>
      <diagonal/>
    </border>
    <border>
      <left style="thin">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23"/>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thin">
        <color indexed="23"/>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23"/>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dotted">
        <color indexed="64"/>
      </right>
      <top style="thin">
        <color indexed="23"/>
      </top>
      <bottom style="thin">
        <color indexed="64"/>
      </bottom>
      <diagonal/>
    </border>
    <border>
      <left style="dotted">
        <color indexed="64"/>
      </left>
      <right style="dotted">
        <color indexed="64"/>
      </right>
      <top style="thin">
        <color indexed="23"/>
      </top>
      <bottom style="thin">
        <color indexed="64"/>
      </bottom>
      <diagonal/>
    </border>
    <border>
      <left style="dotted">
        <color indexed="64"/>
      </left>
      <right style="thin">
        <color indexed="64"/>
      </right>
      <top style="thin">
        <color indexed="23"/>
      </top>
      <bottom style="thin">
        <color indexed="64"/>
      </bottom>
      <diagonal/>
    </border>
    <border>
      <left/>
      <right style="dotted">
        <color indexed="64"/>
      </right>
      <top style="thin">
        <color indexed="23"/>
      </top>
      <bottom style="thin">
        <color indexed="64"/>
      </bottom>
      <diagonal/>
    </border>
    <border>
      <left style="dotted">
        <color indexed="64"/>
      </left>
      <right/>
      <top style="thin">
        <color indexed="23"/>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23"/>
      </bottom>
      <diagonal/>
    </border>
    <border>
      <left/>
      <right/>
      <top style="dotted">
        <color indexed="64"/>
      </top>
      <bottom style="dashed">
        <color indexed="64"/>
      </bottom>
      <diagonal/>
    </border>
    <border>
      <left/>
      <right style="thin">
        <color indexed="64"/>
      </right>
      <top style="dotted">
        <color indexed="64"/>
      </top>
      <bottom/>
      <diagonal/>
    </border>
    <border>
      <left/>
      <right style="thin">
        <color indexed="64"/>
      </right>
      <top style="thin">
        <color indexed="23"/>
      </top>
      <bottom style="thin">
        <color indexed="23"/>
      </bottom>
      <diagonal/>
    </border>
    <border>
      <left/>
      <right style="thin">
        <color indexed="64"/>
      </right>
      <top style="dotted">
        <color indexed="64"/>
      </top>
      <bottom style="thin">
        <color indexed="23"/>
      </bottom>
      <diagonal/>
    </border>
    <border>
      <left/>
      <right/>
      <top style="dotted">
        <color indexed="64"/>
      </top>
      <bottom style="thin">
        <color indexed="64"/>
      </bottom>
      <diagonal/>
    </border>
    <border>
      <left/>
      <right style="thin">
        <color indexed="64"/>
      </right>
      <top/>
      <bottom style="thin">
        <color indexed="23"/>
      </bottom>
      <diagonal/>
    </border>
    <border>
      <left/>
      <right style="thin">
        <color indexed="64"/>
      </right>
      <top style="thin">
        <color indexed="23"/>
      </top>
      <bottom style="thin">
        <color indexed="64"/>
      </bottom>
      <diagonal/>
    </border>
    <border>
      <left/>
      <right style="thin">
        <color indexed="64"/>
      </right>
      <top style="dotted">
        <color indexed="64"/>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64"/>
      </top>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style="dotted">
        <color indexed="64"/>
      </right>
      <top style="thin">
        <color indexed="64"/>
      </top>
      <bottom style="thin">
        <color theme="0" tint="-0.499984740745262"/>
      </bottom>
      <diagonal/>
    </border>
    <border>
      <left style="dotted">
        <color indexed="64"/>
      </left>
      <right style="dotted">
        <color indexed="64"/>
      </right>
      <top style="thin">
        <color indexed="64"/>
      </top>
      <bottom style="thin">
        <color theme="0" tint="-0.499984740745262"/>
      </bottom>
      <diagonal/>
    </border>
    <border>
      <left style="dotted">
        <color indexed="64"/>
      </left>
      <right style="thin">
        <color indexed="64"/>
      </right>
      <top style="thin">
        <color indexed="64"/>
      </top>
      <bottom style="thin">
        <color theme="0" tint="-0.499984740745262"/>
      </bottom>
      <diagonal/>
    </border>
    <border>
      <left/>
      <right style="dotted">
        <color indexed="64"/>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diagonal/>
    </border>
    <border>
      <left/>
      <right/>
      <top style="thin">
        <color theme="0" tint="-0.499984740745262"/>
      </top>
      <bottom style="dotted">
        <color indexed="64"/>
      </bottom>
      <diagonal/>
    </border>
    <border>
      <left style="thin">
        <color indexed="64"/>
      </left>
      <right/>
      <top style="thin">
        <color theme="0" tint="-0.499984740745262"/>
      </top>
      <bottom style="dotted">
        <color indexed="64"/>
      </bottom>
      <diagonal/>
    </border>
    <border>
      <left/>
      <right style="thin">
        <color indexed="64"/>
      </right>
      <top style="thin">
        <color theme="0" tint="-0.499984740745262"/>
      </top>
      <bottom style="dotted">
        <color indexed="64"/>
      </bottom>
      <diagonal/>
    </border>
    <border>
      <left style="thin">
        <color indexed="64"/>
      </left>
      <right style="thin">
        <color indexed="64"/>
      </right>
      <top style="thin">
        <color theme="0" tint="-0.499984740745262"/>
      </top>
      <bottom style="dotted">
        <color indexed="64"/>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left>
      <right/>
      <top/>
      <bottom style="hair">
        <color indexed="64"/>
      </bottom>
      <diagonal/>
    </border>
    <border>
      <left style="hair">
        <color theme="0"/>
      </left>
      <right/>
      <top style="hair">
        <color indexed="64"/>
      </top>
      <bottom style="hair">
        <color indexed="64"/>
      </bottom>
      <diagonal/>
    </border>
    <border>
      <left style="hair">
        <color theme="0"/>
      </left>
      <right/>
      <top/>
      <bottom/>
      <diagonal/>
    </border>
    <border>
      <left/>
      <right/>
      <top style="thin">
        <color theme="0" tint="-0.499984740745262"/>
      </top>
      <bottom style="thin">
        <color indexed="64"/>
      </bottom>
      <diagonal/>
    </border>
    <border>
      <left/>
      <right/>
      <top style="thin">
        <color theme="0" tint="-0.499984740745262"/>
      </top>
      <bottom style="double">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499984740745262"/>
      </left>
      <right/>
      <top/>
      <bottom/>
      <diagonal/>
    </border>
    <border>
      <left style="thin">
        <color theme="0"/>
      </left>
      <right/>
      <top/>
      <bottom/>
      <diagonal/>
    </border>
  </borders>
  <cellStyleXfs count="4">
    <xf numFmtId="0" fontId="0" fillId="0" borderId="0"/>
    <xf numFmtId="0" fontId="6" fillId="0" borderId="0" applyNumberFormat="0" applyFill="0" applyBorder="0" applyAlignment="0" applyProtection="0">
      <alignment vertical="top"/>
      <protection locked="0"/>
    </xf>
    <xf numFmtId="9" fontId="26" fillId="0" borderId="0" applyFont="0" applyFill="0" applyBorder="0" applyAlignment="0" applyProtection="0"/>
    <xf numFmtId="0" fontId="3" fillId="0" borderId="0"/>
  </cellStyleXfs>
  <cellXfs count="968">
    <xf numFmtId="0" fontId="0" fillId="0" borderId="0" xfId="0"/>
    <xf numFmtId="0" fontId="7" fillId="0" borderId="0" xfId="0" applyFont="1"/>
    <xf numFmtId="0" fontId="2" fillId="0" borderId="0" xfId="0" applyFont="1"/>
    <xf numFmtId="0" fontId="0" fillId="2" borderId="0" xfId="0" applyFill="1"/>
    <xf numFmtId="0" fontId="7" fillId="2" borderId="0" xfId="0" applyFont="1" applyFill="1"/>
    <xf numFmtId="0" fontId="0" fillId="3" borderId="0" xfId="0" applyFill="1"/>
    <xf numFmtId="0" fontId="0" fillId="0" borderId="0" xfId="0" applyFill="1"/>
    <xf numFmtId="0" fontId="7" fillId="0" borderId="0" xfId="0" applyFont="1" applyFill="1"/>
    <xf numFmtId="0" fontId="0" fillId="0" borderId="0" xfId="0" applyAlignment="1">
      <alignment horizontal="center"/>
    </xf>
    <xf numFmtId="0" fontId="2" fillId="0" borderId="0" xfId="0" applyFont="1" applyAlignment="1">
      <alignment horizontal="left"/>
    </xf>
    <xf numFmtId="0" fontId="2" fillId="0" borderId="1" xfId="0" applyFont="1" applyBorder="1" applyAlignment="1">
      <alignment horizontal="left"/>
    </xf>
    <xf numFmtId="0" fontId="9" fillId="0" borderId="0" xfId="0"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4" borderId="0" xfId="0" applyFill="1"/>
    <xf numFmtId="0" fontId="1" fillId="4" borderId="0" xfId="0" applyFont="1" applyFill="1" applyAlignment="1">
      <alignment vertical="top" wrapText="1"/>
    </xf>
    <xf numFmtId="0" fontId="3" fillId="4" borderId="0" xfId="0" applyFont="1" applyFill="1" applyAlignment="1">
      <alignment vertical="top" wrapText="1"/>
    </xf>
    <xf numFmtId="0" fontId="12" fillId="4" borderId="0" xfId="0" applyFont="1" applyFill="1" applyAlignment="1">
      <alignment vertical="top" wrapText="1"/>
    </xf>
    <xf numFmtId="0" fontId="1" fillId="0" borderId="0" xfId="0" applyFont="1" applyFill="1" applyAlignment="1">
      <alignment vertical="top" wrapText="1"/>
    </xf>
    <xf numFmtId="0" fontId="3" fillId="0" borderId="0" xfId="0" applyFont="1" applyFill="1" applyAlignment="1">
      <alignment vertical="top" wrapText="1"/>
    </xf>
    <xf numFmtId="0" fontId="0" fillId="0" borderId="0" xfId="0" applyFill="1" applyAlignment="1">
      <alignment horizontal="center"/>
    </xf>
    <xf numFmtId="0" fontId="12" fillId="0" borderId="0" xfId="0" applyFont="1" applyFill="1" applyAlignment="1">
      <alignment vertical="top" wrapText="1"/>
    </xf>
    <xf numFmtId="0" fontId="8" fillId="0" borderId="0" xfId="1" applyFont="1" applyFill="1" applyAlignment="1" applyProtection="1">
      <alignment vertical="top" wrapText="1"/>
    </xf>
    <xf numFmtId="0" fontId="3" fillId="2" borderId="0" xfId="0" applyFont="1" applyFill="1" applyAlignment="1">
      <alignment vertical="top" wrapText="1"/>
    </xf>
    <xf numFmtId="0" fontId="7" fillId="4" borderId="0" xfId="0" applyFont="1" applyFill="1"/>
    <xf numFmtId="0" fontId="0" fillId="4" borderId="0" xfId="0" applyFill="1" applyAlignment="1">
      <alignment horizontal="center"/>
    </xf>
    <xf numFmtId="0" fontId="10" fillId="0" borderId="0" xfId="0" applyFont="1"/>
    <xf numFmtId="0" fontId="0" fillId="0" borderId="0" xfId="0" applyFill="1" applyAlignment="1">
      <alignment horizontal="left"/>
    </xf>
    <xf numFmtId="0" fontId="15" fillId="2" borderId="0" xfId="0" applyFont="1" applyFill="1"/>
    <xf numFmtId="0" fontId="15" fillId="0" borderId="0" xfId="0" applyFont="1"/>
    <xf numFmtId="0" fontId="20" fillId="0" borderId="0" xfId="0" applyFont="1" applyAlignment="1">
      <alignment vertical="top" wrapText="1"/>
    </xf>
    <xf numFmtId="0" fontId="15" fillId="4" borderId="0" xfId="0" applyFont="1" applyFill="1"/>
    <xf numFmtId="0" fontId="15" fillId="0" borderId="0" xfId="0" applyFont="1" applyFill="1"/>
    <xf numFmtId="0" fontId="17" fillId="4" borderId="0" xfId="0" applyFont="1" applyFill="1"/>
    <xf numFmtId="0" fontId="17" fillId="0" borderId="0" xfId="0" applyFont="1" applyFill="1"/>
    <xf numFmtId="0" fontId="32" fillId="2" borderId="0" xfId="0" applyFont="1" applyFill="1" applyBorder="1" applyAlignment="1">
      <alignment horizontal="center" vertical="center"/>
    </xf>
    <xf numFmtId="0" fontId="15" fillId="2" borderId="0" xfId="0" applyFont="1" applyFill="1" applyAlignment="1">
      <alignment vertical="center"/>
    </xf>
    <xf numFmtId="0" fontId="15" fillId="2" borderId="0" xfId="0" applyFont="1" applyFill="1" applyBorder="1" applyAlignment="1">
      <alignment horizontal="center"/>
    </xf>
    <xf numFmtId="0" fontId="15" fillId="4" borderId="0" xfId="0" applyFont="1" applyFill="1" applyAlignment="1" applyProtection="1">
      <alignment vertical="center"/>
      <protection hidden="1"/>
    </xf>
    <xf numFmtId="0" fontId="15" fillId="0" borderId="0" xfId="0" applyFont="1" applyFill="1" applyAlignment="1">
      <alignment vertical="center"/>
    </xf>
    <xf numFmtId="0" fontId="15" fillId="2" borderId="2" xfId="0" applyFont="1" applyFill="1" applyBorder="1" applyAlignment="1" applyProtection="1">
      <alignment horizontal="right"/>
      <protection hidden="1"/>
    </xf>
    <xf numFmtId="0" fontId="15" fillId="2" borderId="0" xfId="0" applyFont="1" applyFill="1" applyBorder="1" applyProtection="1">
      <protection hidden="1"/>
    </xf>
    <xf numFmtId="0" fontId="15" fillId="2" borderId="3" xfId="0" applyFont="1" applyFill="1" applyBorder="1" applyProtection="1">
      <protection hidden="1"/>
    </xf>
    <xf numFmtId="0" fontId="15" fillId="2" borderId="0" xfId="0" applyFont="1" applyFill="1" applyProtection="1">
      <protection hidden="1"/>
    </xf>
    <xf numFmtId="0" fontId="15" fillId="4" borderId="0" xfId="0" applyFont="1" applyFill="1" applyProtection="1">
      <protection hidden="1"/>
    </xf>
    <xf numFmtId="0" fontId="22" fillId="2" borderId="0" xfId="0" applyFont="1" applyFill="1" applyBorder="1" applyProtection="1">
      <protection hidden="1"/>
    </xf>
    <xf numFmtId="0" fontId="15" fillId="2" borderId="0" xfId="0" applyFont="1" applyFill="1" applyBorder="1" applyAlignment="1" applyProtection="1">
      <alignment horizontal="left"/>
      <protection hidden="1"/>
    </xf>
    <xf numFmtId="0" fontId="15" fillId="2" borderId="4" xfId="0" applyFont="1" applyFill="1" applyBorder="1" applyAlignment="1" applyProtection="1">
      <alignment horizontal="right"/>
      <protection hidden="1"/>
    </xf>
    <xf numFmtId="0" fontId="15" fillId="2" borderId="1" xfId="0" applyFont="1" applyFill="1" applyBorder="1" applyProtection="1">
      <protection hidden="1"/>
    </xf>
    <xf numFmtId="0" fontId="15" fillId="2" borderId="5" xfId="0" applyFont="1" applyFill="1" applyBorder="1" applyProtection="1">
      <protection hidden="1"/>
    </xf>
    <xf numFmtId="0" fontId="20" fillId="2" borderId="0" xfId="0" applyFont="1" applyFill="1" applyBorder="1" applyProtection="1">
      <protection hidden="1"/>
    </xf>
    <xf numFmtId="0" fontId="15" fillId="4" borderId="0" xfId="0" applyFont="1" applyFill="1" applyAlignment="1" applyProtection="1">
      <alignment horizontal="right"/>
      <protection hidden="1"/>
    </xf>
    <xf numFmtId="0" fontId="15" fillId="0" borderId="0" xfId="0" applyFont="1" applyFill="1" applyAlignment="1">
      <alignment horizontal="right"/>
    </xf>
    <xf numFmtId="0" fontId="15" fillId="3" borderId="0" xfId="0" applyFont="1" applyFill="1"/>
    <xf numFmtId="0" fontId="15" fillId="0" borderId="0" xfId="0" applyFont="1" applyAlignment="1">
      <alignment horizontal="left"/>
    </xf>
    <xf numFmtId="0" fontId="42" fillId="5" borderId="0" xfId="0" applyFont="1" applyFill="1"/>
    <xf numFmtId="0" fontId="20" fillId="2" borderId="6" xfId="0" applyFont="1" applyFill="1" applyBorder="1" applyAlignment="1">
      <alignment horizontal="center" vertical="center" wrapText="1"/>
    </xf>
    <xf numFmtId="0" fontId="46" fillId="2" borderId="0" xfId="0" applyFont="1" applyFill="1" applyBorder="1" applyAlignment="1">
      <alignment horizontal="center"/>
    </xf>
    <xf numFmtId="0" fontId="40" fillId="2" borderId="0" xfId="0" applyFont="1" applyFill="1" applyBorder="1" applyAlignment="1">
      <alignment horizontal="center"/>
    </xf>
    <xf numFmtId="0" fontId="20" fillId="3" borderId="7"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17" fillId="2" borderId="0" xfId="0" applyFont="1" applyFill="1"/>
    <xf numFmtId="0" fontId="20" fillId="3" borderId="9" xfId="0" applyFont="1" applyFill="1" applyBorder="1" applyAlignment="1" applyProtection="1">
      <alignment horizontal="center" vertical="center" wrapText="1"/>
      <protection locked="0"/>
    </xf>
    <xf numFmtId="0" fontId="40" fillId="2" borderId="0" xfId="0" applyFont="1" applyFill="1" applyBorder="1" applyAlignment="1">
      <alignment horizontal="center" vertical="center" wrapText="1"/>
    </xf>
    <xf numFmtId="0" fontId="0" fillId="0" borderId="0" xfId="0" applyAlignment="1">
      <alignment vertical="center" wrapText="1"/>
    </xf>
    <xf numFmtId="0" fontId="0" fillId="4" borderId="0" xfId="0" applyFill="1" applyAlignment="1">
      <alignment vertical="center" wrapText="1"/>
    </xf>
    <xf numFmtId="0" fontId="0" fillId="3" borderId="0" xfId="0" applyFill="1" applyAlignment="1">
      <alignment vertical="center" wrapText="1"/>
    </xf>
    <xf numFmtId="0" fontId="0" fillId="2" borderId="0" xfId="0" applyFill="1" applyAlignment="1">
      <alignment vertical="center"/>
    </xf>
    <xf numFmtId="0" fontId="17" fillId="2" borderId="0" xfId="0" applyFont="1" applyFill="1" applyAlignment="1">
      <alignment vertical="center"/>
    </xf>
    <xf numFmtId="0" fontId="0" fillId="0" borderId="0" xfId="0" applyAlignment="1">
      <alignment vertical="center"/>
    </xf>
    <xf numFmtId="0" fontId="0" fillId="4" borderId="0" xfId="0" applyFill="1" applyAlignment="1">
      <alignment vertical="center"/>
    </xf>
    <xf numFmtId="0" fontId="24" fillId="2" borderId="0" xfId="0" applyFont="1" applyFill="1" applyAlignment="1">
      <alignment vertical="center"/>
    </xf>
    <xf numFmtId="0" fontId="0" fillId="0" borderId="0" xfId="0" applyFill="1" applyAlignment="1">
      <alignment vertical="center"/>
    </xf>
    <xf numFmtId="0" fontId="0" fillId="3" borderId="0" xfId="0" applyFill="1" applyAlignment="1">
      <alignment vertical="center"/>
    </xf>
    <xf numFmtId="0" fontId="17" fillId="4" borderId="0" xfId="0" applyFont="1" applyFill="1" applyAlignment="1">
      <alignment vertical="center"/>
    </xf>
    <xf numFmtId="0" fontId="17" fillId="0" borderId="0" xfId="0" applyFont="1" applyFill="1" applyAlignment="1">
      <alignment vertical="center"/>
    </xf>
    <xf numFmtId="0" fontId="12" fillId="0" borderId="0" xfId="0" applyFon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1" fillId="0" borderId="0" xfId="0" applyFont="1" applyAlignment="1">
      <alignment vertical="center"/>
    </xf>
    <xf numFmtId="0" fontId="2" fillId="0" borderId="0" xfId="0" applyFont="1" applyBorder="1" applyAlignment="1">
      <alignment horizontal="left"/>
    </xf>
    <xf numFmtId="0" fontId="12"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0" fontId="19" fillId="2" borderId="0" xfId="0" applyFont="1" applyFill="1" applyBorder="1" applyAlignment="1">
      <alignment horizontal="center" vertical="center" wrapText="1"/>
    </xf>
    <xf numFmtId="0" fontId="2" fillId="0" borderId="0" xfId="0" applyFont="1" applyFill="1"/>
    <xf numFmtId="0" fontId="19" fillId="2" borderId="0" xfId="0" applyFont="1" applyFill="1" applyBorder="1" applyAlignment="1">
      <alignment horizontal="center"/>
    </xf>
    <xf numFmtId="0" fontId="17" fillId="0" borderId="0" xfId="0" applyFont="1"/>
    <xf numFmtId="0" fontId="20" fillId="3" borderId="7" xfId="0" applyFont="1" applyFill="1" applyBorder="1" applyAlignment="1" applyProtection="1">
      <alignment horizontal="center" vertical="center" wrapText="1"/>
      <protection locked="0" hidden="1"/>
    </xf>
    <xf numFmtId="0" fontId="20" fillId="3" borderId="8" xfId="0" applyFont="1" applyFill="1" applyBorder="1" applyAlignment="1" applyProtection="1">
      <alignment horizontal="center" vertical="center" wrapText="1"/>
      <protection locked="0" hidden="1"/>
    </xf>
    <xf numFmtId="0" fontId="17" fillId="2" borderId="0" xfId="0" applyFont="1" applyFill="1" applyAlignment="1" applyProtection="1">
      <alignment vertical="center"/>
      <protection hidden="1"/>
    </xf>
    <xf numFmtId="0" fontId="49"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0" borderId="0" xfId="0" applyAlignment="1" applyProtection="1">
      <alignment vertical="center"/>
      <protection hidden="1"/>
    </xf>
    <xf numFmtId="0" fontId="0" fillId="4" borderId="0" xfId="0" applyFill="1" applyAlignment="1" applyProtection="1">
      <alignment vertical="center"/>
      <protection hidden="1"/>
    </xf>
    <xf numFmtId="0" fontId="2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3" borderId="0" xfId="0" applyFill="1" applyAlignment="1" applyProtection="1">
      <alignment vertical="center"/>
      <protection hidden="1"/>
    </xf>
    <xf numFmtId="0" fontId="2" fillId="2" borderId="0" xfId="0" applyFont="1" applyFill="1"/>
    <xf numFmtId="0" fontId="2" fillId="4" borderId="0" xfId="0" applyFont="1" applyFill="1"/>
    <xf numFmtId="0" fontId="17" fillId="2" borderId="0" xfId="0" applyFont="1" applyFill="1" applyProtection="1">
      <protection hidden="1"/>
    </xf>
    <xf numFmtId="0" fontId="17" fillId="0" borderId="0" xfId="0" applyFont="1" applyAlignment="1">
      <alignment horizontal="center" vertical="center"/>
    </xf>
    <xf numFmtId="0" fontId="17" fillId="0" borderId="0" xfId="0" applyFont="1" applyFill="1" applyBorder="1" applyAlignment="1">
      <alignment horizontal="center" vertical="center" wrapText="1"/>
    </xf>
    <xf numFmtId="0" fontId="17" fillId="0" borderId="10" xfId="0" applyFont="1" applyBorder="1" applyAlignment="1">
      <alignment horizontal="left" vertical="center"/>
    </xf>
    <xf numFmtId="0" fontId="17" fillId="0" borderId="10" xfId="0" applyFont="1" applyBorder="1" applyAlignment="1">
      <alignment horizontal="left" vertical="center" wrapText="1"/>
    </xf>
    <xf numFmtId="0" fontId="16" fillId="0" borderId="10" xfId="0" applyFont="1" applyBorder="1" applyAlignment="1">
      <alignment horizontal="left" vertical="center" wrapText="1"/>
    </xf>
    <xf numFmtId="0" fontId="17" fillId="0" borderId="10" xfId="0" applyFont="1" applyBorder="1" applyAlignment="1">
      <alignment horizontal="left" vertical="top" wrapText="1"/>
    </xf>
    <xf numFmtId="0" fontId="16" fillId="0" borderId="10" xfId="0" applyFont="1" applyBorder="1" applyAlignment="1">
      <alignment horizontal="left" vertical="top" wrapText="1"/>
    </xf>
    <xf numFmtId="0" fontId="17" fillId="0" borderId="10" xfId="0" applyFont="1" applyFill="1" applyBorder="1" applyAlignment="1">
      <alignment horizontal="left" vertical="center" wrapText="1"/>
    </xf>
    <xf numFmtId="0" fontId="17" fillId="0" borderId="10" xfId="0" applyFont="1" applyFill="1" applyBorder="1" applyAlignment="1">
      <alignment horizontal="left" vertical="center"/>
    </xf>
    <xf numFmtId="0" fontId="16" fillId="0" borderId="11" xfId="0" applyFont="1" applyBorder="1" applyAlignment="1">
      <alignment horizontal="left" vertical="center" wrapText="1"/>
    </xf>
    <xf numFmtId="0" fontId="17" fillId="0" borderId="0" xfId="0" applyFont="1" applyAlignment="1">
      <alignment horizontal="left"/>
    </xf>
    <xf numFmtId="0" fontId="17" fillId="0" borderId="0" xfId="0" applyFont="1" applyAlignment="1">
      <alignment horizontal="center"/>
    </xf>
    <xf numFmtId="0" fontId="17" fillId="0" borderId="1" xfId="0" applyFont="1" applyBorder="1" applyAlignment="1">
      <alignment horizontal="center"/>
    </xf>
    <xf numFmtId="0" fontId="17" fillId="0" borderId="1" xfId="0" applyFont="1" applyBorder="1"/>
    <xf numFmtId="0" fontId="17" fillId="0" borderId="0" xfId="0" applyFont="1" applyBorder="1" applyAlignment="1">
      <alignment horizontal="center"/>
    </xf>
    <xf numFmtId="0" fontId="17" fillId="0" borderId="0" xfId="0" applyFont="1" applyBorder="1"/>
    <xf numFmtId="0" fontId="17" fillId="0" borderId="0" xfId="0" applyFont="1" applyFill="1" applyAlignment="1">
      <alignment horizontal="center"/>
    </xf>
    <xf numFmtId="0" fontId="17" fillId="0" borderId="0" xfId="0" applyFont="1" applyFill="1" applyBorder="1" applyAlignment="1">
      <alignment horizontal="center"/>
    </xf>
    <xf numFmtId="0" fontId="17" fillId="0" borderId="0" xfId="0" applyFont="1" applyFill="1" applyBorder="1"/>
    <xf numFmtId="0" fontId="0" fillId="0" borderId="0" xfId="0" applyAlignment="1"/>
    <xf numFmtId="0" fontId="0" fillId="0" borderId="0" xfId="0" applyAlignment="1">
      <alignment horizontal="center" vertical="top"/>
    </xf>
    <xf numFmtId="0" fontId="17" fillId="0" borderId="12" xfId="0" applyFont="1" applyBorder="1" applyAlignment="1">
      <alignment vertical="top" wrapText="1"/>
    </xf>
    <xf numFmtId="0" fontId="1" fillId="0" borderId="0" xfId="0" applyFont="1" applyAlignment="1">
      <alignment vertical="top" wrapText="1"/>
    </xf>
    <xf numFmtId="0" fontId="20" fillId="0" borderId="0" xfId="0" applyFont="1"/>
    <xf numFmtId="0" fontId="52" fillId="0" borderId="0" xfId="0" applyFont="1"/>
    <xf numFmtId="0" fontId="20" fillId="6" borderId="13" xfId="0" applyFont="1" applyFill="1" applyBorder="1"/>
    <xf numFmtId="0" fontId="52" fillId="0" borderId="13" xfId="0" applyFont="1" applyBorder="1"/>
    <xf numFmtId="0" fontId="20" fillId="2" borderId="0" xfId="0" applyFont="1" applyFill="1"/>
    <xf numFmtId="0" fontId="52" fillId="2" borderId="14" xfId="0" applyFont="1" applyFill="1" applyBorder="1"/>
    <xf numFmtId="0" fontId="52" fillId="2" borderId="0" xfId="0" applyFont="1" applyFill="1"/>
    <xf numFmtId="0" fontId="17" fillId="2" borderId="0" xfId="0" applyFont="1" applyFill="1" applyAlignment="1">
      <alignment horizontal="center"/>
    </xf>
    <xf numFmtId="0" fontId="20" fillId="2" borderId="15" xfId="0" applyFont="1" applyFill="1" applyBorder="1" applyAlignment="1">
      <alignment horizontal="left" indent="2"/>
    </xf>
    <xf numFmtId="0" fontId="20" fillId="2" borderId="16" xfId="0" applyFont="1" applyFill="1" applyBorder="1" applyAlignment="1">
      <alignment horizontal="left" indent="2"/>
    </xf>
    <xf numFmtId="0" fontId="20" fillId="2" borderId="17" xfId="0" applyFont="1" applyFill="1" applyBorder="1" applyAlignment="1">
      <alignment horizontal="left" indent="2"/>
    </xf>
    <xf numFmtId="0" fontId="52" fillId="2" borderId="0" xfId="0" applyFont="1" applyFill="1" applyBorder="1" applyAlignment="1">
      <alignment horizontal="center"/>
    </xf>
    <xf numFmtId="0" fontId="65" fillId="2" borderId="18" xfId="0" applyFont="1" applyFill="1" applyBorder="1" applyAlignment="1">
      <alignment horizontal="center" vertical="center" wrapText="1"/>
    </xf>
    <xf numFmtId="0" fontId="66" fillId="2" borderId="14" xfId="0" applyFont="1" applyFill="1" applyBorder="1" applyAlignment="1">
      <alignment horizontal="center" vertical="center" wrapText="1"/>
    </xf>
    <xf numFmtId="0" fontId="67" fillId="2" borderId="19" xfId="0" applyFont="1" applyFill="1" applyBorder="1" applyAlignment="1">
      <alignment horizontal="center" vertical="center" wrapText="1"/>
    </xf>
    <xf numFmtId="0" fontId="20" fillId="7" borderId="13" xfId="0" applyFont="1" applyFill="1" applyBorder="1"/>
    <xf numFmtId="0" fontId="20" fillId="8" borderId="13" xfId="0" applyFont="1" applyFill="1" applyBorder="1"/>
    <xf numFmtId="0" fontId="46" fillId="2" borderId="16" xfId="0" applyFont="1" applyFill="1" applyBorder="1" applyAlignment="1">
      <alignment horizontal="left" indent="3"/>
    </xf>
    <xf numFmtId="0" fontId="46" fillId="2" borderId="17" xfId="0" applyFont="1" applyFill="1" applyBorder="1" applyAlignment="1">
      <alignment horizontal="left" indent="3"/>
    </xf>
    <xf numFmtId="49" fontId="17" fillId="2" borderId="0" xfId="0" applyNumberFormat="1" applyFont="1" applyFill="1" applyAlignment="1">
      <alignment horizontal="right"/>
    </xf>
    <xf numFmtId="0" fontId="19" fillId="2" borderId="0" xfId="0" applyFont="1" applyFill="1"/>
    <xf numFmtId="0" fontId="19" fillId="2" borderId="0" xfId="0" applyNumberFormat="1" applyFont="1" applyFill="1" applyAlignment="1">
      <alignment horizontal="right"/>
    </xf>
    <xf numFmtId="49" fontId="19" fillId="2" borderId="0" xfId="0" applyNumberFormat="1" applyFont="1" applyFill="1" applyAlignment="1">
      <alignment horizontal="right"/>
    </xf>
    <xf numFmtId="9" fontId="19" fillId="2" borderId="18" xfId="2" applyFont="1" applyFill="1" applyBorder="1" applyAlignment="1">
      <alignment horizontal="center"/>
    </xf>
    <xf numFmtId="9" fontId="19" fillId="2" borderId="14" xfId="2" applyFont="1" applyFill="1" applyBorder="1" applyAlignment="1">
      <alignment horizontal="center"/>
    </xf>
    <xf numFmtId="9" fontId="19" fillId="2" borderId="19" xfId="2" applyFont="1" applyFill="1" applyBorder="1" applyAlignment="1">
      <alignment horizontal="center"/>
    </xf>
    <xf numFmtId="9" fontId="19" fillId="2" borderId="20" xfId="2" applyFont="1" applyFill="1" applyBorder="1" applyAlignment="1">
      <alignment horizontal="center"/>
    </xf>
    <xf numFmtId="9" fontId="19" fillId="2" borderId="1" xfId="2" applyFont="1" applyFill="1" applyBorder="1" applyAlignment="1">
      <alignment horizontal="center"/>
    </xf>
    <xf numFmtId="9" fontId="19" fillId="2" borderId="11" xfId="2" applyFont="1" applyFill="1" applyBorder="1" applyAlignment="1">
      <alignment horizontal="center"/>
    </xf>
    <xf numFmtId="9" fontId="17" fillId="2" borderId="15" xfId="2" applyFont="1" applyFill="1" applyBorder="1" applyAlignment="1">
      <alignment horizontal="center"/>
    </xf>
    <xf numFmtId="9" fontId="17" fillId="2" borderId="21" xfId="2" applyFont="1" applyFill="1" applyBorder="1" applyAlignment="1">
      <alignment horizontal="center"/>
    </xf>
    <xf numFmtId="9" fontId="17" fillId="2" borderId="22" xfId="2" applyFont="1" applyFill="1" applyBorder="1" applyAlignment="1">
      <alignment horizontal="center"/>
    </xf>
    <xf numFmtId="9" fontId="17" fillId="2" borderId="16" xfId="2" applyFont="1" applyFill="1" applyBorder="1" applyAlignment="1">
      <alignment horizontal="center"/>
    </xf>
    <xf numFmtId="9" fontId="17" fillId="2" borderId="23" xfId="2" applyFont="1" applyFill="1" applyBorder="1" applyAlignment="1">
      <alignment horizontal="center"/>
    </xf>
    <xf numFmtId="9" fontId="17" fillId="2" borderId="24" xfId="2" applyFont="1" applyFill="1" applyBorder="1" applyAlignment="1">
      <alignment horizontal="center"/>
    </xf>
    <xf numFmtId="9" fontId="17" fillId="2" borderId="17" xfId="2" applyFont="1" applyFill="1" applyBorder="1" applyAlignment="1">
      <alignment horizontal="center"/>
    </xf>
    <xf numFmtId="9" fontId="17" fillId="2" borderId="25" xfId="2" applyFont="1" applyFill="1" applyBorder="1" applyAlignment="1">
      <alignment horizontal="center"/>
    </xf>
    <xf numFmtId="9" fontId="17" fillId="2" borderId="26" xfId="2" applyFont="1" applyFill="1" applyBorder="1" applyAlignment="1">
      <alignment horizontal="center"/>
    </xf>
    <xf numFmtId="0" fontId="40" fillId="2" borderId="0" xfId="0" applyFont="1" applyFill="1" applyBorder="1" applyAlignment="1">
      <alignment horizontal="center" vertical="center"/>
    </xf>
    <xf numFmtId="0" fontId="15" fillId="4" borderId="0" xfId="0" applyFont="1" applyFill="1" applyAlignment="1">
      <alignment vertical="center"/>
    </xf>
    <xf numFmtId="0" fontId="15" fillId="0" borderId="0" xfId="0" applyFont="1" applyAlignment="1">
      <alignment vertical="center"/>
    </xf>
    <xf numFmtId="0" fontId="17" fillId="2" borderId="27" xfId="0" applyFont="1" applyFill="1" applyBorder="1" applyAlignment="1">
      <alignment horizontal="center" vertical="center" wrapText="1"/>
    </xf>
    <xf numFmtId="9" fontId="19" fillId="2" borderId="27" xfId="2" applyFont="1" applyFill="1" applyBorder="1" applyAlignment="1">
      <alignment horizontal="center"/>
    </xf>
    <xf numFmtId="9" fontId="19" fillId="2" borderId="28" xfId="2" applyFont="1" applyFill="1" applyBorder="1" applyAlignment="1">
      <alignment horizontal="center"/>
    </xf>
    <xf numFmtId="9" fontId="17" fillId="2" borderId="29" xfId="2" applyFont="1" applyFill="1" applyBorder="1" applyAlignment="1">
      <alignment horizontal="center"/>
    </xf>
    <xf numFmtId="9" fontId="17" fillId="2" borderId="30" xfId="2" applyFont="1" applyFill="1" applyBorder="1" applyAlignment="1">
      <alignment horizontal="center"/>
    </xf>
    <xf numFmtId="9" fontId="17" fillId="2" borderId="31" xfId="2" applyFont="1" applyFill="1" applyBorder="1" applyAlignment="1">
      <alignment horizontal="center"/>
    </xf>
    <xf numFmtId="9" fontId="19" fillId="3" borderId="14" xfId="2" applyFont="1" applyFill="1" applyBorder="1" applyAlignment="1" applyProtection="1">
      <alignment horizontal="center"/>
      <protection hidden="1"/>
    </xf>
    <xf numFmtId="179" fontId="19" fillId="3" borderId="14" xfId="0" applyNumberFormat="1" applyFont="1" applyFill="1" applyBorder="1" applyAlignment="1" applyProtection="1">
      <alignment horizontal="center"/>
      <protection hidden="1"/>
    </xf>
    <xf numFmtId="9" fontId="17" fillId="3" borderId="21" xfId="2" applyFont="1" applyFill="1" applyBorder="1" applyAlignment="1" applyProtection="1">
      <alignment horizontal="center"/>
      <protection hidden="1"/>
    </xf>
    <xf numFmtId="179" fontId="17" fillId="3" borderId="21" xfId="0" applyNumberFormat="1" applyFont="1" applyFill="1" applyBorder="1" applyAlignment="1" applyProtection="1">
      <alignment horizontal="center"/>
      <protection hidden="1"/>
    </xf>
    <xf numFmtId="9" fontId="17" fillId="3" borderId="23" xfId="2" applyFont="1" applyFill="1" applyBorder="1" applyAlignment="1" applyProtection="1">
      <alignment horizontal="center"/>
      <protection hidden="1"/>
    </xf>
    <xf numFmtId="179" fontId="17" fillId="3" borderId="23" xfId="0" applyNumberFormat="1" applyFont="1" applyFill="1" applyBorder="1" applyAlignment="1" applyProtection="1">
      <alignment horizontal="center"/>
      <protection hidden="1"/>
    </xf>
    <xf numFmtId="9" fontId="17" fillId="3" borderId="25" xfId="2" applyFont="1" applyFill="1" applyBorder="1" applyAlignment="1" applyProtection="1">
      <alignment horizontal="center"/>
      <protection hidden="1"/>
    </xf>
    <xf numFmtId="179" fontId="17" fillId="3" borderId="25" xfId="0" applyNumberFormat="1" applyFont="1" applyFill="1" applyBorder="1" applyAlignment="1" applyProtection="1">
      <alignment horizontal="center"/>
      <protection hidden="1"/>
    </xf>
    <xf numFmtId="9" fontId="19" fillId="2" borderId="32" xfId="2" applyFont="1" applyFill="1" applyBorder="1" applyAlignment="1">
      <alignment horizontal="center"/>
    </xf>
    <xf numFmtId="9" fontId="17" fillId="2" borderId="33" xfId="2" applyFont="1" applyFill="1" applyBorder="1" applyAlignment="1">
      <alignment horizontal="center"/>
    </xf>
    <xf numFmtId="9" fontId="17" fillId="2" borderId="34" xfId="2" applyFont="1" applyFill="1" applyBorder="1" applyAlignment="1">
      <alignment horizontal="center"/>
    </xf>
    <xf numFmtId="9" fontId="17" fillId="2" borderId="35" xfId="2" applyFont="1" applyFill="1" applyBorder="1" applyAlignment="1">
      <alignment horizontal="center"/>
    </xf>
    <xf numFmtId="0" fontId="20" fillId="3" borderId="14" xfId="0" applyFont="1" applyFill="1" applyBorder="1" applyAlignment="1">
      <alignment vertical="center" wrapText="1"/>
    </xf>
    <xf numFmtId="0" fontId="52" fillId="3" borderId="14" xfId="0" applyFont="1" applyFill="1" applyBorder="1" applyAlignment="1">
      <alignment vertical="center" wrapText="1"/>
    </xf>
    <xf numFmtId="0" fontId="19" fillId="3" borderId="3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20" fillId="2" borderId="0" xfId="0" applyFont="1" applyFill="1" applyAlignment="1">
      <alignment vertical="top" wrapText="1"/>
    </xf>
    <xf numFmtId="0" fontId="17" fillId="2" borderId="0" xfId="0" applyFont="1" applyFill="1" applyAlignment="1">
      <alignment vertical="top" wrapText="1"/>
    </xf>
    <xf numFmtId="49" fontId="17" fillId="2" borderId="0" xfId="0" applyNumberFormat="1" applyFont="1" applyFill="1" applyAlignment="1">
      <alignment horizontal="right" vertical="top" wrapText="1"/>
    </xf>
    <xf numFmtId="0" fontId="17" fillId="2" borderId="0" xfId="0" applyFont="1" applyFill="1" applyAlignment="1">
      <alignment vertical="center" wrapText="1"/>
    </xf>
    <xf numFmtId="0" fontId="57" fillId="2" borderId="14" xfId="0" applyFont="1" applyFill="1" applyBorder="1" applyAlignment="1">
      <alignment horizontal="center" vertical="center" textRotation="180" wrapText="1"/>
    </xf>
    <xf numFmtId="0" fontId="17" fillId="2" borderId="14" xfId="0" applyFont="1" applyFill="1" applyBorder="1" applyAlignment="1">
      <alignment horizontal="center" vertical="center" textRotation="180" wrapText="1"/>
    </xf>
    <xf numFmtId="0" fontId="17" fillId="2" borderId="37" xfId="0" applyFont="1" applyFill="1" applyBorder="1" applyAlignment="1">
      <alignment horizontal="center" vertical="center" textRotation="180" wrapText="1"/>
    </xf>
    <xf numFmtId="0" fontId="20" fillId="0" borderId="0" xfId="0" applyFont="1" applyBorder="1" applyAlignment="1">
      <alignment vertical="top" wrapText="1"/>
    </xf>
    <xf numFmtId="0" fontId="31" fillId="0" borderId="0" xfId="1" applyFont="1" applyBorder="1" applyAlignment="1" applyProtection="1">
      <alignment vertical="top" wrapText="1"/>
      <protection locked="0"/>
    </xf>
    <xf numFmtId="0" fontId="20" fillId="3" borderId="40" xfId="0" applyFont="1" applyFill="1" applyBorder="1" applyAlignment="1" applyProtection="1">
      <alignment horizontal="center" vertical="center" wrapText="1"/>
      <protection locked="0" hidden="1"/>
    </xf>
    <xf numFmtId="0" fontId="20" fillId="0" borderId="1" xfId="0" applyFont="1" applyBorder="1" applyAlignment="1">
      <alignment vertical="top" wrapText="1"/>
    </xf>
    <xf numFmtId="0" fontId="55" fillId="2" borderId="18" xfId="0" applyFont="1" applyFill="1" applyBorder="1" applyAlignment="1">
      <alignment horizontal="center" vertical="center" textRotation="180" wrapText="1"/>
    </xf>
    <xf numFmtId="0" fontId="56" fillId="2" borderId="39" xfId="0" applyFont="1" applyFill="1" applyBorder="1" applyAlignment="1">
      <alignment horizontal="center" vertical="center" textRotation="180" wrapText="1"/>
    </xf>
    <xf numFmtId="0" fontId="20" fillId="9" borderId="41" xfId="0" applyFont="1" applyFill="1" applyBorder="1" applyAlignment="1" applyProtection="1">
      <alignment horizontal="center" vertical="center" wrapText="1"/>
      <protection locked="0" hidden="1"/>
    </xf>
    <xf numFmtId="0" fontId="20" fillId="2" borderId="42" xfId="0" applyFont="1" applyFill="1" applyBorder="1" applyAlignment="1">
      <alignment horizontal="center" vertical="center" wrapText="1"/>
    </xf>
    <xf numFmtId="0" fontId="20" fillId="9" borderId="43" xfId="0" applyFont="1" applyFill="1" applyBorder="1" applyAlignment="1" applyProtection="1">
      <alignment horizontal="center" vertical="center" wrapText="1"/>
      <protection locked="0" hidden="1"/>
    </xf>
    <xf numFmtId="0" fontId="20" fillId="9" borderId="44" xfId="0" applyFont="1" applyFill="1" applyBorder="1" applyAlignment="1" applyProtection="1">
      <alignment horizontal="center" vertical="center" wrapText="1"/>
      <protection locked="0" hidden="1"/>
    </xf>
    <xf numFmtId="0" fontId="19" fillId="2"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9" borderId="39" xfId="0" applyFont="1" applyFill="1" applyBorder="1" applyAlignment="1">
      <alignment horizontal="center" vertical="center" wrapText="1"/>
    </xf>
    <xf numFmtId="0" fontId="20" fillId="0" borderId="37" xfId="0" applyFont="1" applyBorder="1" applyAlignment="1">
      <alignment vertical="top" wrapText="1"/>
    </xf>
    <xf numFmtId="0" fontId="20" fillId="2"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3" fillId="2" borderId="37" xfId="0" applyFont="1" applyFill="1" applyBorder="1" applyAlignment="1">
      <alignment horizontal="center" vertical="center" textRotation="180" wrapText="1"/>
    </xf>
    <xf numFmtId="0" fontId="19" fillId="2" borderId="37" xfId="0" applyFont="1" applyFill="1" applyBorder="1" applyAlignment="1">
      <alignment horizontal="center" vertical="center" wrapText="1"/>
    </xf>
    <xf numFmtId="0" fontId="20" fillId="2" borderId="47" xfId="0" applyFont="1" applyFill="1" applyBorder="1" applyAlignment="1" applyProtection="1">
      <alignment horizontal="center" vertical="center" wrapText="1"/>
      <protection locked="0" hidden="1"/>
    </xf>
    <xf numFmtId="0" fontId="20" fillId="2" borderId="48" xfId="0" applyFont="1" applyFill="1" applyBorder="1" applyAlignment="1" applyProtection="1">
      <alignment horizontal="center" vertical="center" wrapText="1"/>
      <protection locked="0" hidden="1"/>
    </xf>
    <xf numFmtId="0" fontId="20" fillId="2" borderId="49" xfId="0" applyFont="1" applyFill="1" applyBorder="1" applyAlignment="1" applyProtection="1">
      <alignment horizontal="center" vertical="center" wrapText="1"/>
      <protection locked="0" hidden="1"/>
    </xf>
    <xf numFmtId="0" fontId="56" fillId="2" borderId="19" xfId="0" applyFont="1" applyFill="1" applyBorder="1" applyAlignment="1">
      <alignment horizontal="center" vertical="center" textRotation="180" wrapText="1"/>
    </xf>
    <xf numFmtId="0" fontId="17" fillId="0" borderId="50" xfId="0" applyFont="1" applyBorder="1" applyAlignment="1">
      <alignment vertical="top" wrapText="1"/>
    </xf>
    <xf numFmtId="0" fontId="16" fillId="0" borderId="12" xfId="0" applyFont="1" applyBorder="1" applyAlignment="1">
      <alignment horizontal="center" vertical="top" wrapText="1"/>
    </xf>
    <xf numFmtId="0" fontId="16" fillId="0" borderId="51" xfId="0" applyFont="1" applyBorder="1" applyAlignment="1">
      <alignment horizontal="center" vertical="top" wrapText="1"/>
    </xf>
    <xf numFmtId="0" fontId="17" fillId="0" borderId="52" xfId="0" applyFont="1" applyBorder="1" applyAlignment="1">
      <alignment vertical="top" wrapText="1"/>
    </xf>
    <xf numFmtId="0" fontId="20" fillId="0" borderId="53" xfId="0" applyFont="1" applyBorder="1" applyAlignment="1">
      <alignment vertical="top" wrapText="1"/>
    </xf>
    <xf numFmtId="0" fontId="20" fillId="2" borderId="54" xfId="0" applyFont="1" applyFill="1" applyBorder="1" applyAlignment="1" applyProtection="1">
      <alignment horizontal="center" vertical="center" wrapText="1"/>
      <protection locked="0" hidden="1"/>
    </xf>
    <xf numFmtId="0" fontId="20" fillId="3" borderId="55" xfId="0" applyFont="1" applyFill="1" applyBorder="1" applyAlignment="1" applyProtection="1">
      <alignment horizontal="center" vertical="center" wrapText="1"/>
      <protection locked="0" hidden="1"/>
    </xf>
    <xf numFmtId="0" fontId="20" fillId="9" borderId="56" xfId="0" applyFont="1" applyFill="1" applyBorder="1" applyAlignment="1" applyProtection="1">
      <alignment horizontal="center" vertical="center" wrapText="1"/>
      <protection locked="0" hidden="1"/>
    </xf>
    <xf numFmtId="0" fontId="17" fillId="0" borderId="57" xfId="0" applyFont="1" applyBorder="1" applyAlignment="1">
      <alignment vertical="top" wrapText="1"/>
    </xf>
    <xf numFmtId="0" fontId="20" fillId="0" borderId="58" xfId="0" applyFont="1" applyBorder="1" applyAlignment="1">
      <alignment vertical="top" wrapText="1"/>
    </xf>
    <xf numFmtId="0" fontId="20" fillId="2" borderId="58"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16" fillId="0" borderId="60" xfId="0" applyFont="1" applyBorder="1" applyAlignment="1">
      <alignment horizontal="center" vertical="top" wrapText="1"/>
    </xf>
    <xf numFmtId="0" fontId="20" fillId="0" borderId="61" xfId="0" applyFont="1" applyBorder="1" applyAlignment="1">
      <alignment vertical="top" wrapText="1"/>
    </xf>
    <xf numFmtId="0" fontId="68" fillId="2" borderId="6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65" xfId="0" applyFont="1" applyFill="1" applyBorder="1" applyAlignment="1" applyProtection="1">
      <alignment horizontal="center" vertical="center" wrapText="1"/>
      <protection locked="0" hidden="1"/>
    </xf>
    <xf numFmtId="0" fontId="20" fillId="3" borderId="66" xfId="0" applyFont="1" applyFill="1" applyBorder="1" applyAlignment="1" applyProtection="1">
      <alignment horizontal="center" vertical="center" wrapText="1"/>
      <protection locked="0" hidden="1"/>
    </xf>
    <xf numFmtId="0" fontId="20" fillId="9" borderId="67" xfId="0" applyFont="1" applyFill="1" applyBorder="1" applyAlignment="1" applyProtection="1">
      <alignment horizontal="center" vertical="center" wrapText="1"/>
      <protection locked="0" hidden="1"/>
    </xf>
    <xf numFmtId="0" fontId="20" fillId="3" borderId="66" xfId="0" applyFont="1" applyFill="1" applyBorder="1" applyAlignment="1" applyProtection="1">
      <alignment horizontal="center" vertical="center" wrapText="1"/>
      <protection locked="0"/>
    </xf>
    <xf numFmtId="0" fontId="20" fillId="3" borderId="68" xfId="0" applyFont="1" applyFill="1" applyBorder="1" applyAlignment="1" applyProtection="1">
      <alignment horizontal="center" vertical="center" wrapText="1"/>
      <protection locked="0"/>
    </xf>
    <xf numFmtId="0" fontId="20" fillId="3" borderId="55" xfId="0" applyFont="1" applyFill="1" applyBorder="1" applyAlignment="1" applyProtection="1">
      <alignment horizontal="center" vertical="center" wrapText="1"/>
      <protection locked="0"/>
    </xf>
    <xf numFmtId="0" fontId="20" fillId="3" borderId="40" xfId="0" applyFont="1" applyFill="1" applyBorder="1" applyAlignment="1" applyProtection="1">
      <alignment horizontal="center" vertical="center" wrapText="1"/>
      <protection locked="0"/>
    </xf>
    <xf numFmtId="0" fontId="17" fillId="10" borderId="18" xfId="0" applyFont="1" applyFill="1" applyBorder="1" applyAlignment="1">
      <alignment vertical="top" wrapText="1"/>
    </xf>
    <xf numFmtId="0" fontId="17" fillId="0" borderId="69" xfId="0" applyFont="1" applyBorder="1" applyAlignment="1">
      <alignment vertical="top" wrapText="1"/>
    </xf>
    <xf numFmtId="0" fontId="17" fillId="0" borderId="70" xfId="0" applyFont="1" applyBorder="1" applyAlignment="1">
      <alignment vertical="top" wrapText="1"/>
    </xf>
    <xf numFmtId="0" fontId="16" fillId="0" borderId="71" xfId="0" applyFont="1" applyBorder="1" applyAlignment="1">
      <alignment horizontal="center" vertical="top" wrapText="1"/>
    </xf>
    <xf numFmtId="0" fontId="16" fillId="0" borderId="20" xfId="0" applyFont="1" applyBorder="1" applyAlignment="1">
      <alignment horizontal="center" vertical="top" wrapText="1"/>
    </xf>
    <xf numFmtId="0" fontId="20" fillId="2" borderId="47" xfId="0" applyFont="1" applyFill="1" applyBorder="1" applyAlignment="1" applyProtection="1">
      <alignment horizontal="center" vertical="center" wrapText="1"/>
      <protection locked="0"/>
    </xf>
    <xf numFmtId="0" fontId="20" fillId="0" borderId="72" xfId="0" applyFont="1" applyBorder="1" applyAlignment="1">
      <alignment vertical="top" wrapText="1"/>
    </xf>
    <xf numFmtId="0" fontId="20" fillId="0" borderId="57" xfId="0" applyFont="1" applyBorder="1" applyAlignment="1">
      <alignment vertical="top" wrapText="1"/>
    </xf>
    <xf numFmtId="0" fontId="20" fillId="0" borderId="12" xfId="0" applyFont="1" applyBorder="1" applyAlignment="1">
      <alignment vertical="top" wrapText="1"/>
    </xf>
    <xf numFmtId="0" fontId="46" fillId="0" borderId="12" xfId="0" applyFont="1" applyBorder="1" applyAlignment="1">
      <alignment vertical="top" wrapText="1"/>
    </xf>
    <xf numFmtId="0" fontId="46" fillId="0" borderId="60" xfId="0" applyFont="1" applyBorder="1" applyAlignment="1">
      <alignment vertical="top" wrapText="1"/>
    </xf>
    <xf numFmtId="0" fontId="20" fillId="0" borderId="51" xfId="0" applyFont="1" applyBorder="1" applyAlignment="1">
      <alignment vertical="top" wrapText="1"/>
    </xf>
    <xf numFmtId="0" fontId="20" fillId="2" borderId="73" xfId="0" applyFont="1" applyFill="1" applyBorder="1" applyAlignment="1" applyProtection="1">
      <alignment horizontal="center" vertical="center" wrapText="1"/>
      <protection locked="0"/>
    </xf>
    <xf numFmtId="0" fontId="20" fillId="3" borderId="74" xfId="0" applyFont="1" applyFill="1" applyBorder="1" applyAlignment="1" applyProtection="1">
      <alignment horizontal="center" vertical="center" wrapText="1"/>
      <protection locked="0"/>
    </xf>
    <xf numFmtId="0" fontId="20" fillId="9" borderId="75" xfId="0" applyFont="1" applyFill="1" applyBorder="1" applyAlignment="1" applyProtection="1">
      <alignment horizontal="center" vertical="center" wrapText="1"/>
      <protection locked="0"/>
    </xf>
    <xf numFmtId="0" fontId="20" fillId="2" borderId="62" xfId="0" applyFont="1" applyFill="1" applyBorder="1" applyAlignment="1">
      <alignment horizontal="center" vertical="center" wrapText="1"/>
    </xf>
    <xf numFmtId="0" fontId="20" fillId="2" borderId="76" xfId="0" applyFont="1" applyFill="1" applyBorder="1" applyAlignment="1" applyProtection="1">
      <alignment horizontal="center" vertical="center" wrapText="1"/>
      <protection locked="0"/>
    </xf>
    <xf numFmtId="0" fontId="20" fillId="9" borderId="41" xfId="0" applyFont="1" applyFill="1" applyBorder="1" applyAlignment="1" applyProtection="1">
      <alignment horizontal="center" vertical="center" wrapText="1"/>
      <protection locked="0"/>
    </xf>
    <xf numFmtId="0" fontId="20" fillId="2" borderId="77" xfId="0" applyFont="1" applyFill="1" applyBorder="1" applyAlignment="1" applyProtection="1">
      <alignment horizontal="center" vertical="center" wrapText="1"/>
      <protection locked="0"/>
    </xf>
    <xf numFmtId="0" fontId="20" fillId="9" borderId="44" xfId="0" applyFont="1" applyFill="1" applyBorder="1" applyAlignment="1" applyProtection="1">
      <alignment horizontal="center" vertical="center" wrapText="1"/>
      <protection locked="0"/>
    </xf>
    <xf numFmtId="0" fontId="15" fillId="2" borderId="78" xfId="0" applyFont="1" applyFill="1" applyBorder="1" applyAlignment="1">
      <alignment horizontal="center" vertical="center" wrapText="1"/>
    </xf>
    <xf numFmtId="0" fontId="20" fillId="9" borderId="79" xfId="0" applyFont="1" applyFill="1" applyBorder="1" applyAlignment="1" applyProtection="1">
      <alignment horizontal="center" vertical="center" wrapText="1"/>
      <protection locked="0"/>
    </xf>
    <xf numFmtId="0" fontId="20" fillId="9" borderId="80" xfId="0" applyFont="1" applyFill="1" applyBorder="1" applyAlignment="1" applyProtection="1">
      <alignment horizontal="center" vertical="center" wrapText="1"/>
      <protection locked="0"/>
    </xf>
    <xf numFmtId="0" fontId="20" fillId="9" borderId="81" xfId="0" applyFont="1" applyFill="1" applyBorder="1" applyAlignment="1" applyProtection="1">
      <alignment horizontal="center" vertical="center" wrapText="1"/>
      <protection locked="0"/>
    </xf>
    <xf numFmtId="0" fontId="20" fillId="9" borderId="82" xfId="0" applyFont="1" applyFill="1" applyBorder="1" applyAlignment="1" applyProtection="1">
      <alignment horizontal="center" vertical="center" wrapText="1"/>
      <protection locked="0"/>
    </xf>
    <xf numFmtId="0" fontId="15" fillId="2" borderId="83" xfId="0" applyFont="1" applyFill="1" applyBorder="1" applyAlignment="1">
      <alignment horizontal="center" vertical="center" wrapText="1"/>
    </xf>
    <xf numFmtId="0" fontId="20" fillId="2" borderId="84" xfId="0" applyFont="1" applyFill="1" applyBorder="1" applyAlignment="1">
      <alignment horizontal="center" vertical="center" wrapText="1"/>
    </xf>
    <xf numFmtId="0" fontId="20" fillId="2" borderId="85" xfId="0" applyFont="1" applyFill="1" applyBorder="1" applyAlignment="1" applyProtection="1">
      <alignment horizontal="center" vertical="center" wrapText="1"/>
      <protection locked="0"/>
    </xf>
    <xf numFmtId="0" fontId="20" fillId="9" borderId="67" xfId="0" applyFont="1" applyFill="1" applyBorder="1" applyAlignment="1" applyProtection="1">
      <alignment horizontal="center" vertical="center" wrapText="1"/>
      <protection locked="0"/>
    </xf>
    <xf numFmtId="0" fontId="20" fillId="2" borderId="70" xfId="0" applyFont="1" applyFill="1" applyBorder="1" applyAlignment="1">
      <alignment horizontal="center" vertical="center" wrapText="1"/>
    </xf>
    <xf numFmtId="0" fontId="20" fillId="2" borderId="86" xfId="0" applyFont="1" applyFill="1" applyBorder="1" applyAlignment="1" applyProtection="1">
      <alignment horizontal="center" vertical="center" wrapText="1"/>
      <protection locked="0"/>
    </xf>
    <xf numFmtId="0" fontId="20" fillId="9" borderId="87" xfId="0" applyFont="1" applyFill="1" applyBorder="1" applyAlignment="1" applyProtection="1">
      <alignment horizontal="center" vertical="center" wrapText="1"/>
      <protection locked="0"/>
    </xf>
    <xf numFmtId="0" fontId="20" fillId="2" borderId="88" xfId="0" applyFont="1" applyFill="1" applyBorder="1" applyAlignment="1" applyProtection="1">
      <alignment horizontal="center" vertical="center" wrapText="1"/>
      <protection locked="0"/>
    </xf>
    <xf numFmtId="0" fontId="20" fillId="9" borderId="56" xfId="0" applyFont="1" applyFill="1" applyBorder="1" applyAlignment="1" applyProtection="1">
      <alignment horizontal="center" vertical="center" wrapText="1"/>
      <protection locked="0"/>
    </xf>
    <xf numFmtId="0" fontId="20" fillId="2" borderId="2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46" fillId="0" borderId="61" xfId="0" applyFont="1" applyBorder="1" applyAlignment="1">
      <alignment vertical="top" wrapText="1"/>
    </xf>
    <xf numFmtId="0" fontId="20" fillId="0" borderId="50" xfId="0" applyFont="1" applyBorder="1" applyAlignment="1">
      <alignment vertical="top" wrapText="1"/>
    </xf>
    <xf numFmtId="0" fontId="20" fillId="0" borderId="60" xfId="0" applyFont="1" applyBorder="1" applyAlignment="1">
      <alignment vertical="top" wrapText="1"/>
    </xf>
    <xf numFmtId="0" fontId="20" fillId="0" borderId="12" xfId="0" applyFont="1" applyFill="1" applyBorder="1" applyAlignment="1">
      <alignment wrapText="1"/>
    </xf>
    <xf numFmtId="0" fontId="20" fillId="0" borderId="52" xfId="0" applyFont="1" applyBorder="1" applyAlignment="1">
      <alignment vertical="top" wrapText="1"/>
    </xf>
    <xf numFmtId="0" fontId="46" fillId="0" borderId="51" xfId="0" applyFont="1" applyBorder="1" applyAlignment="1">
      <alignment vertical="top" wrapText="1"/>
    </xf>
    <xf numFmtId="0" fontId="17" fillId="0" borderId="60" xfId="0" applyFont="1" applyBorder="1" applyAlignment="1">
      <alignment vertical="top" wrapText="1"/>
    </xf>
    <xf numFmtId="0" fontId="17" fillId="0" borderId="51" xfId="0" applyFont="1" applyBorder="1" applyAlignment="1">
      <alignment vertical="top" wrapText="1"/>
    </xf>
    <xf numFmtId="0" fontId="19" fillId="2"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20" fillId="2" borderId="54" xfId="0" applyFont="1" applyFill="1" applyBorder="1" applyAlignment="1" applyProtection="1">
      <alignment horizontal="center" vertical="center" wrapText="1"/>
      <protection locked="0"/>
    </xf>
    <xf numFmtId="0" fontId="20" fillId="2" borderId="65" xfId="0" applyFont="1" applyFill="1" applyBorder="1" applyAlignment="1" applyProtection="1">
      <alignment horizontal="center" vertical="center" wrapText="1"/>
      <protection locked="0"/>
    </xf>
    <xf numFmtId="0" fontId="17" fillId="0" borderId="89" xfId="0" applyFont="1" applyBorder="1" applyAlignment="1">
      <alignment vertical="top" wrapText="1"/>
    </xf>
    <xf numFmtId="0" fontId="46" fillId="0" borderId="1" xfId="0" applyFont="1" applyFill="1" applyBorder="1" applyAlignment="1">
      <alignment vertical="top" wrapText="1"/>
    </xf>
    <xf numFmtId="0" fontId="20" fillId="2" borderId="90" xfId="0" applyFont="1" applyFill="1" applyBorder="1" applyAlignment="1">
      <alignment horizontal="center" vertical="center" wrapText="1"/>
    </xf>
    <xf numFmtId="0" fontId="20" fillId="2" borderId="91" xfId="0" applyFont="1" applyFill="1" applyBorder="1" applyAlignment="1" applyProtection="1">
      <alignment horizontal="center" vertical="center" wrapText="1"/>
      <protection locked="0"/>
    </xf>
    <xf numFmtId="0" fontId="20" fillId="9" borderId="43" xfId="0" applyFont="1" applyFill="1" applyBorder="1" applyAlignment="1" applyProtection="1">
      <alignment horizontal="center" vertical="center" wrapText="1"/>
      <protection locked="0"/>
    </xf>
    <xf numFmtId="0" fontId="20" fillId="2" borderId="48" xfId="0" applyFont="1" applyFill="1" applyBorder="1" applyAlignment="1" applyProtection="1">
      <alignment horizontal="center" vertical="center" wrapText="1"/>
      <protection locked="0"/>
    </xf>
    <xf numFmtId="0" fontId="20" fillId="9" borderId="92" xfId="0" applyFont="1" applyFill="1" applyBorder="1" applyAlignment="1" applyProtection="1">
      <alignment horizontal="center" vertical="center" wrapText="1"/>
      <protection locked="0"/>
    </xf>
    <xf numFmtId="0" fontId="17" fillId="2" borderId="64" xfId="0" applyFont="1" applyFill="1" applyBorder="1" applyAlignment="1">
      <alignment vertical="top" wrapText="1"/>
    </xf>
    <xf numFmtId="0" fontId="17" fillId="2" borderId="78" xfId="0" applyFont="1" applyFill="1" applyBorder="1" applyAlignment="1">
      <alignment vertical="top" wrapText="1"/>
    </xf>
    <xf numFmtId="0" fontId="17" fillId="2" borderId="57" xfId="0" applyFont="1" applyFill="1" applyBorder="1" applyAlignment="1">
      <alignment vertical="top" wrapText="1"/>
    </xf>
    <xf numFmtId="0" fontId="19" fillId="9" borderId="14" xfId="0" applyFont="1" applyFill="1" applyBorder="1" applyAlignment="1">
      <alignment horizontal="center" vertical="center" wrapText="1"/>
    </xf>
    <xf numFmtId="0" fontId="54" fillId="10" borderId="18" xfId="0" applyFont="1" applyFill="1" applyBorder="1" applyAlignment="1">
      <alignment vertical="top" wrapText="1"/>
    </xf>
    <xf numFmtId="0" fontId="20" fillId="3" borderId="93" xfId="0" applyFont="1" applyFill="1" applyBorder="1" applyAlignment="1" applyProtection="1">
      <alignment horizontal="center" vertical="center" wrapText="1"/>
      <protection locked="0"/>
    </xf>
    <xf numFmtId="0" fontId="20" fillId="9" borderId="94" xfId="0" applyFont="1" applyFill="1" applyBorder="1" applyAlignment="1" applyProtection="1">
      <alignment horizontal="center" vertical="center" wrapText="1"/>
      <protection locked="0"/>
    </xf>
    <xf numFmtId="0" fontId="20" fillId="2" borderId="95" xfId="0" applyFont="1" applyFill="1" applyBorder="1" applyAlignment="1" applyProtection="1">
      <alignment horizontal="center" vertical="center" wrapText="1"/>
      <protection locked="0"/>
    </xf>
    <xf numFmtId="0" fontId="15" fillId="2" borderId="46" xfId="0" applyFont="1" applyFill="1" applyBorder="1"/>
    <xf numFmtId="0" fontId="23" fillId="2" borderId="36" xfId="0" applyFont="1" applyFill="1" applyBorder="1" applyAlignment="1">
      <alignment horizontal="center" vertical="center" textRotation="180" wrapText="1"/>
    </xf>
    <xf numFmtId="0" fontId="20" fillId="2" borderId="96" xfId="0" applyFont="1" applyFill="1" applyBorder="1" applyAlignment="1" applyProtection="1">
      <alignment horizontal="center" vertical="center" wrapText="1"/>
      <protection locked="0"/>
    </xf>
    <xf numFmtId="0" fontId="20" fillId="9" borderId="97" xfId="0" applyFont="1" applyFill="1" applyBorder="1" applyAlignment="1" applyProtection="1">
      <alignment horizontal="center" vertical="center" wrapText="1"/>
      <protection locked="0"/>
    </xf>
    <xf numFmtId="0" fontId="17" fillId="0" borderId="72" xfId="0" applyFont="1" applyBorder="1" applyAlignment="1">
      <alignment vertical="top" wrapText="1"/>
    </xf>
    <xf numFmtId="0" fontId="20" fillId="0" borderId="98" xfId="0" applyFont="1" applyBorder="1" applyAlignment="1">
      <alignment vertical="top" wrapText="1"/>
    </xf>
    <xf numFmtId="0" fontId="15" fillId="2" borderId="64" xfId="0" applyFont="1" applyFill="1" applyBorder="1"/>
    <xf numFmtId="0" fontId="17" fillId="2" borderId="2" xfId="0" applyFont="1" applyFill="1" applyBorder="1" applyAlignment="1">
      <alignment vertical="top" wrapText="1"/>
    </xf>
    <xf numFmtId="0" fontId="20" fillId="3" borderId="99" xfId="0" applyFont="1" applyFill="1" applyBorder="1" applyAlignment="1" applyProtection="1">
      <alignment horizontal="center" vertical="center" wrapText="1"/>
      <protection locked="0"/>
    </xf>
    <xf numFmtId="0" fontId="20" fillId="9" borderId="100" xfId="0" applyFont="1" applyFill="1" applyBorder="1" applyAlignment="1" applyProtection="1">
      <alignment horizontal="center" vertical="center" wrapText="1"/>
      <protection locked="0"/>
    </xf>
    <xf numFmtId="0" fontId="47" fillId="0" borderId="1" xfId="1" applyFont="1" applyBorder="1" applyAlignment="1" applyProtection="1">
      <alignment horizontal="left"/>
      <protection locked="0"/>
    </xf>
    <xf numFmtId="0" fontId="15" fillId="2" borderId="1" xfId="0" applyFont="1" applyFill="1" applyBorder="1" applyAlignment="1">
      <alignment horizontal="center" vertical="center" wrapText="1"/>
    </xf>
    <xf numFmtId="0" fontId="20" fillId="2" borderId="101" xfId="0" applyFont="1" applyFill="1" applyBorder="1" applyAlignment="1" applyProtection="1">
      <alignment horizontal="center" vertical="center" wrapText="1"/>
      <protection locked="0"/>
    </xf>
    <xf numFmtId="0" fontId="20" fillId="9" borderId="102" xfId="0" applyFont="1" applyFill="1" applyBorder="1" applyAlignment="1" applyProtection="1">
      <alignment horizontal="center" vertical="center" wrapText="1"/>
      <protection locked="0"/>
    </xf>
    <xf numFmtId="0" fontId="17" fillId="2" borderId="18" xfId="0" applyFont="1" applyFill="1" applyBorder="1" applyAlignment="1">
      <alignment vertical="top" wrapText="1"/>
    </xf>
    <xf numFmtId="0" fontId="20" fillId="2" borderId="103" xfId="0" applyFont="1" applyFill="1" applyBorder="1" applyAlignment="1" applyProtection="1">
      <alignment horizontal="center" vertical="center" wrapText="1"/>
      <protection locked="0"/>
    </xf>
    <xf numFmtId="0" fontId="20" fillId="9" borderId="104" xfId="0" applyFont="1" applyFill="1" applyBorder="1" applyAlignment="1" applyProtection="1">
      <alignment horizontal="center" vertical="center" wrapText="1"/>
      <protection locked="0"/>
    </xf>
    <xf numFmtId="0" fontId="46" fillId="0" borderId="50" xfId="0" applyFont="1" applyBorder="1" applyAlignment="1">
      <alignment vertical="top" wrapText="1"/>
    </xf>
    <xf numFmtId="0" fontId="54" fillId="10" borderId="20" xfId="0" applyFont="1" applyFill="1" applyBorder="1" applyAlignment="1">
      <alignment vertical="top" wrapText="1"/>
    </xf>
    <xf numFmtId="0" fontId="20" fillId="2" borderId="105" xfId="0" applyFont="1" applyFill="1" applyBorder="1"/>
    <xf numFmtId="0" fontId="69" fillId="2" borderId="103" xfId="0" applyFont="1" applyFill="1" applyBorder="1" applyAlignment="1" applyProtection="1">
      <alignment horizontal="center" vertical="center" wrapText="1"/>
      <protection locked="0"/>
    </xf>
    <xf numFmtId="0" fontId="46" fillId="0" borderId="52" xfId="0" applyFont="1" applyBorder="1" applyAlignment="1">
      <alignment vertical="top" wrapText="1"/>
    </xf>
    <xf numFmtId="0" fontId="46" fillId="0" borderId="37" xfId="0" applyFont="1" applyBorder="1" applyAlignment="1">
      <alignment vertical="top" wrapText="1"/>
    </xf>
    <xf numFmtId="0" fontId="17" fillId="0" borderId="51" xfId="0" applyFont="1" applyFill="1" applyBorder="1" applyAlignment="1">
      <alignment vertical="top" wrapText="1"/>
    </xf>
    <xf numFmtId="0" fontId="46" fillId="0" borderId="53" xfId="0" applyFont="1" applyBorder="1" applyAlignment="1">
      <alignment vertical="top" wrapText="1"/>
    </xf>
    <xf numFmtId="0" fontId="17" fillId="0" borderId="52" xfId="0" applyFont="1" applyFill="1" applyBorder="1" applyAlignment="1">
      <alignment vertical="top" wrapText="1"/>
    </xf>
    <xf numFmtId="0" fontId="46" fillId="0" borderId="53" xfId="0" applyFont="1" applyFill="1" applyBorder="1" applyAlignment="1">
      <alignment vertical="top" wrapText="1"/>
    </xf>
    <xf numFmtId="0" fontId="17" fillId="2" borderId="106" xfId="0" applyFont="1" applyFill="1" applyBorder="1" applyAlignment="1">
      <alignment vertical="top" wrapText="1"/>
    </xf>
    <xf numFmtId="0" fontId="44" fillId="10" borderId="14" xfId="0" applyFont="1" applyFill="1" applyBorder="1" applyAlignment="1">
      <alignment wrapText="1"/>
    </xf>
    <xf numFmtId="0" fontId="16" fillId="2" borderId="83" xfId="0" applyFont="1" applyFill="1" applyBorder="1" applyAlignment="1">
      <alignment wrapText="1"/>
    </xf>
    <xf numFmtId="0" fontId="20" fillId="2" borderId="106" xfId="0" applyFont="1" applyFill="1" applyBorder="1" applyAlignment="1">
      <alignment vertical="top" wrapText="1"/>
    </xf>
    <xf numFmtId="0" fontId="46" fillId="0" borderId="71" xfId="0" applyFont="1" applyBorder="1" applyAlignment="1">
      <alignment vertical="top" wrapText="1"/>
    </xf>
    <xf numFmtId="0" fontId="20" fillId="0" borderId="36" xfId="0" applyFont="1" applyBorder="1" applyAlignment="1">
      <alignment vertical="top" wrapText="1"/>
    </xf>
    <xf numFmtId="0" fontId="20" fillId="0" borderId="71" xfId="0" applyFont="1" applyBorder="1" applyAlignment="1">
      <alignment vertical="top" wrapText="1"/>
    </xf>
    <xf numFmtId="0" fontId="20" fillId="2" borderId="46" xfId="0" applyFont="1" applyFill="1" applyBorder="1" applyAlignment="1">
      <alignment vertical="top" wrapText="1"/>
    </xf>
    <xf numFmtId="0" fontId="16" fillId="0" borderId="12" xfId="0" applyFont="1" applyBorder="1" applyAlignment="1">
      <alignment vertical="top" wrapText="1"/>
    </xf>
    <xf numFmtId="0" fontId="20" fillId="2" borderId="83" xfId="0" applyFont="1" applyFill="1" applyBorder="1" applyAlignment="1">
      <alignment vertical="top" wrapText="1"/>
    </xf>
    <xf numFmtId="0" fontId="46" fillId="0" borderId="57" xfId="0" applyFont="1" applyBorder="1" applyAlignment="1">
      <alignment vertical="top" wrapText="1"/>
    </xf>
    <xf numFmtId="0" fontId="20" fillId="2" borderId="78" xfId="0" applyFont="1" applyFill="1" applyBorder="1" applyAlignment="1">
      <alignment vertical="top" wrapText="1"/>
    </xf>
    <xf numFmtId="0" fontId="46" fillId="0" borderId="20" xfId="0" applyFont="1" applyBorder="1" applyAlignment="1">
      <alignment vertical="top" wrapText="1"/>
    </xf>
    <xf numFmtId="0" fontId="46" fillId="0" borderId="107" xfId="0" applyFont="1" applyBorder="1" applyAlignment="1">
      <alignment vertical="top" wrapText="1"/>
    </xf>
    <xf numFmtId="0" fontId="46" fillId="0" borderId="70" xfId="0" applyFont="1" applyBorder="1" applyAlignment="1">
      <alignment vertical="top" wrapText="1"/>
    </xf>
    <xf numFmtId="0" fontId="20" fillId="2" borderId="64" xfId="0" applyFont="1" applyFill="1" applyBorder="1" applyAlignment="1">
      <alignment vertical="top" wrapText="1"/>
    </xf>
    <xf numFmtId="0" fontId="46" fillId="0" borderId="69" xfId="0" applyFont="1" applyBorder="1" applyAlignment="1">
      <alignment vertical="top" wrapText="1"/>
    </xf>
    <xf numFmtId="0" fontId="17" fillId="0" borderId="52" xfId="0" applyFont="1" applyBorder="1"/>
    <xf numFmtId="0" fontId="20" fillId="2" borderId="108" xfId="0" applyFont="1" applyFill="1" applyBorder="1" applyAlignment="1" applyProtection="1">
      <alignment horizontal="center" vertical="center" wrapText="1"/>
      <protection locked="0"/>
    </xf>
    <xf numFmtId="0" fontId="20" fillId="3" borderId="109" xfId="0" applyFont="1" applyFill="1" applyBorder="1" applyAlignment="1" applyProtection="1">
      <alignment horizontal="center" vertical="center" wrapText="1"/>
      <protection locked="0"/>
    </xf>
    <xf numFmtId="0" fontId="20" fillId="9" borderId="110" xfId="0" applyFont="1" applyFill="1" applyBorder="1" applyAlignment="1" applyProtection="1">
      <alignment horizontal="center" vertical="center" wrapText="1"/>
      <protection locked="0"/>
    </xf>
    <xf numFmtId="0" fontId="69" fillId="2" borderId="72" xfId="0" applyFont="1" applyFill="1" applyBorder="1" applyAlignment="1" applyProtection="1">
      <alignment horizontal="center" vertical="center" wrapText="1"/>
      <protection locked="0"/>
    </xf>
    <xf numFmtId="0" fontId="69" fillId="2" borderId="78" xfId="0" applyFont="1" applyFill="1" applyBorder="1" applyAlignment="1">
      <alignment horizontal="center" vertical="center" wrapText="1"/>
    </xf>
    <xf numFmtId="0" fontId="69" fillId="2" borderId="111" xfId="0" applyFont="1" applyFill="1" applyBorder="1" applyAlignment="1" applyProtection="1">
      <alignment horizontal="center" vertical="center" wrapText="1"/>
      <protection locked="0"/>
    </xf>
    <xf numFmtId="0" fontId="69" fillId="2" borderId="105" xfId="0" applyFont="1" applyFill="1" applyBorder="1" applyAlignment="1" applyProtection="1">
      <alignment horizontal="center" vertical="center" wrapText="1"/>
      <protection locked="0"/>
    </xf>
    <xf numFmtId="0" fontId="69" fillId="2" borderId="83" xfId="0" applyFont="1" applyFill="1" applyBorder="1" applyAlignment="1">
      <alignment horizontal="center" vertical="center" wrapText="1"/>
    </xf>
    <xf numFmtId="0" fontId="69" fillId="2" borderId="112" xfId="0" applyFont="1" applyFill="1" applyBorder="1" applyAlignment="1" applyProtection="1">
      <alignment horizontal="center" vertical="center" wrapText="1"/>
      <protection locked="0"/>
    </xf>
    <xf numFmtId="0" fontId="69" fillId="2" borderId="78" xfId="0" applyFont="1" applyFill="1" applyBorder="1" applyAlignment="1" applyProtection="1">
      <alignment horizontal="center" vertical="center" wrapText="1"/>
      <protection locked="0"/>
    </xf>
    <xf numFmtId="0" fontId="69" fillId="2" borderId="57" xfId="0" applyFont="1" applyFill="1" applyBorder="1" applyAlignment="1">
      <alignment horizontal="center" vertical="center" wrapText="1"/>
    </xf>
    <xf numFmtId="0" fontId="69" fillId="2" borderId="60" xfId="0" applyFont="1" applyFill="1" applyBorder="1" applyAlignment="1" applyProtection="1">
      <alignment horizontal="center" vertical="center" wrapText="1"/>
      <protection locked="0"/>
    </xf>
    <xf numFmtId="0" fontId="69" fillId="2" borderId="52" xfId="0" applyFont="1" applyFill="1" applyBorder="1" applyAlignment="1" applyProtection="1">
      <alignment horizontal="center" vertical="center" wrapText="1"/>
      <protection locked="0"/>
    </xf>
    <xf numFmtId="0" fontId="69" fillId="2" borderId="106" xfId="0" applyFont="1" applyFill="1" applyBorder="1" applyAlignment="1">
      <alignment horizontal="center" vertical="center" wrapText="1"/>
    </xf>
    <xf numFmtId="0" fontId="69" fillId="2" borderId="89" xfId="0" applyFont="1" applyFill="1" applyBorder="1" applyAlignment="1" applyProtection="1">
      <alignment horizontal="center" vertical="center" wrapText="1"/>
      <protection locked="0"/>
    </xf>
    <xf numFmtId="0" fontId="20" fillId="0" borderId="83" xfId="0" applyFont="1" applyBorder="1" applyAlignment="1">
      <alignment horizontal="center" vertical="center" wrapText="1"/>
    </xf>
    <xf numFmtId="0" fontId="69" fillId="2" borderId="111" xfId="0" applyFont="1" applyFill="1" applyBorder="1" applyAlignment="1" applyProtection="1">
      <alignment horizontal="center" vertical="center" wrapText="1"/>
      <protection locked="0" hidden="1"/>
    </xf>
    <xf numFmtId="0" fontId="69" fillId="2" borderId="113" xfId="0" applyFont="1" applyFill="1" applyBorder="1" applyAlignment="1" applyProtection="1">
      <alignment horizontal="center" vertical="center" wrapText="1"/>
      <protection locked="0" hidden="1"/>
    </xf>
    <xf numFmtId="0" fontId="69" fillId="2" borderId="52" xfId="0" applyFont="1" applyFill="1" applyBorder="1" applyAlignment="1" applyProtection="1">
      <alignment horizontal="center" vertical="center" wrapText="1"/>
      <protection locked="0" hidden="1"/>
    </xf>
    <xf numFmtId="0" fontId="69" fillId="2" borderId="112" xfId="0" applyFont="1" applyFill="1" applyBorder="1" applyAlignment="1" applyProtection="1">
      <alignment horizontal="center" vertical="center" wrapText="1"/>
      <protection locked="0" hidden="1"/>
    </xf>
    <xf numFmtId="0" fontId="69" fillId="2" borderId="105" xfId="0" applyFont="1" applyFill="1" applyBorder="1" applyAlignment="1" applyProtection="1">
      <alignment horizontal="center" vertical="center" wrapText="1"/>
      <protection locked="0" hidden="1"/>
    </xf>
    <xf numFmtId="0" fontId="68" fillId="2" borderId="106" xfId="0" applyFont="1" applyFill="1" applyBorder="1" applyAlignment="1">
      <alignment horizontal="center" vertical="center" wrapText="1"/>
    </xf>
    <xf numFmtId="0" fontId="69" fillId="2" borderId="113" xfId="0" applyFont="1" applyFill="1" applyBorder="1" applyAlignment="1" applyProtection="1">
      <alignment horizontal="center" vertical="center" wrapText="1"/>
      <protection locked="0"/>
    </xf>
    <xf numFmtId="0" fontId="69" fillId="2" borderId="51" xfId="0" applyFont="1" applyFill="1" applyBorder="1" applyAlignment="1" applyProtection="1">
      <alignment horizontal="center" vertical="center" wrapText="1"/>
      <protection locked="0"/>
    </xf>
    <xf numFmtId="0" fontId="69" fillId="2" borderId="50" xfId="0" applyFont="1" applyFill="1" applyBorder="1" applyAlignment="1" applyProtection="1">
      <alignment horizontal="center" vertical="center" wrapText="1"/>
      <protection locked="0"/>
    </xf>
    <xf numFmtId="0" fontId="69" fillId="2" borderId="46" xfId="0" applyFont="1" applyFill="1" applyBorder="1" applyAlignment="1">
      <alignment horizontal="center" vertical="center" wrapText="1"/>
    </xf>
    <xf numFmtId="0" fontId="69" fillId="2" borderId="114" xfId="0" applyFont="1" applyFill="1" applyBorder="1" applyAlignment="1" applyProtection="1">
      <alignment horizontal="center" vertical="center" wrapText="1"/>
      <protection locked="0"/>
    </xf>
    <xf numFmtId="0" fontId="69" fillId="2" borderId="115" xfId="0" applyFont="1" applyFill="1" applyBorder="1" applyAlignment="1" applyProtection="1">
      <alignment horizontal="center" vertical="center" wrapText="1"/>
      <protection locked="0"/>
    </xf>
    <xf numFmtId="0" fontId="69" fillId="2" borderId="116" xfId="0" applyFont="1" applyFill="1" applyBorder="1" applyAlignment="1" applyProtection="1">
      <alignment horizontal="center" vertical="center" wrapText="1"/>
      <protection locked="0"/>
    </xf>
    <xf numFmtId="0" fontId="69" fillId="2" borderId="117" xfId="0" applyFont="1" applyFill="1" applyBorder="1" applyAlignment="1" applyProtection="1">
      <alignment horizontal="center" vertical="center" wrapText="1"/>
      <protection locked="0"/>
    </xf>
    <xf numFmtId="0" fontId="69" fillId="2" borderId="118" xfId="0" applyFont="1" applyFill="1" applyBorder="1" applyAlignment="1" applyProtection="1">
      <alignment horizontal="center" vertical="center" wrapText="1"/>
      <protection locked="0"/>
    </xf>
    <xf numFmtId="0" fontId="69" fillId="2" borderId="11" xfId="0" applyFont="1" applyFill="1" applyBorder="1" applyAlignment="1" applyProtection="1">
      <alignment horizontal="center" vertical="center" wrapText="1"/>
      <protection locked="0"/>
    </xf>
    <xf numFmtId="0" fontId="68" fillId="2" borderId="63" xfId="0" applyFont="1" applyFill="1" applyBorder="1" applyAlignment="1">
      <alignment horizontal="center" vertical="center" wrapText="1"/>
    </xf>
    <xf numFmtId="0" fontId="20" fillId="2" borderId="76" xfId="0" applyFont="1" applyFill="1" applyBorder="1" applyAlignment="1" applyProtection="1">
      <alignment horizontal="center" vertical="center" wrapText="1"/>
      <protection locked="0" hidden="1"/>
    </xf>
    <xf numFmtId="0" fontId="52" fillId="2" borderId="111" xfId="0" applyFont="1" applyFill="1" applyBorder="1" applyAlignment="1" applyProtection="1">
      <alignment horizontal="center" vertical="center" wrapText="1"/>
      <protection locked="0"/>
    </xf>
    <xf numFmtId="0" fontId="52" fillId="2" borderId="113" xfId="0" applyFont="1" applyFill="1" applyBorder="1" applyAlignment="1" applyProtection="1">
      <alignment horizontal="center" vertical="center" wrapText="1"/>
      <protection locked="0"/>
    </xf>
    <xf numFmtId="0" fontId="52" fillId="2" borderId="52" xfId="0" applyFont="1" applyFill="1" applyBorder="1" applyAlignment="1" applyProtection="1">
      <alignment horizontal="center" vertical="center" wrapText="1"/>
      <protection locked="0"/>
    </xf>
    <xf numFmtId="0" fontId="52" fillId="2" borderId="51" xfId="0" applyFont="1" applyFill="1" applyBorder="1" applyAlignment="1" applyProtection="1">
      <alignment horizontal="center" vertical="center" wrapText="1"/>
      <protection locked="0"/>
    </xf>
    <xf numFmtId="0" fontId="20" fillId="2" borderId="91" xfId="0" applyFont="1" applyFill="1" applyBorder="1" applyAlignment="1" applyProtection="1">
      <alignment horizontal="center" vertical="center" wrapText="1"/>
      <protection locked="0" hidden="1"/>
    </xf>
    <xf numFmtId="0" fontId="20" fillId="2" borderId="88" xfId="0" applyFont="1" applyFill="1" applyBorder="1" applyAlignment="1" applyProtection="1">
      <alignment horizontal="center" vertical="center" wrapText="1"/>
      <protection locked="0" hidden="1"/>
    </xf>
    <xf numFmtId="0" fontId="20" fillId="2" borderId="85" xfId="0" applyFont="1" applyFill="1" applyBorder="1" applyAlignment="1" applyProtection="1">
      <alignment horizontal="center" vertical="center" wrapText="1"/>
      <protection locked="0" hidden="1"/>
    </xf>
    <xf numFmtId="0" fontId="20" fillId="2" borderId="77" xfId="0" applyFont="1" applyFill="1" applyBorder="1" applyAlignment="1" applyProtection="1">
      <alignment horizontal="center" vertical="center" wrapText="1"/>
      <protection locked="0" hidden="1"/>
    </xf>
    <xf numFmtId="0" fontId="17" fillId="0" borderId="12" xfId="0" applyFont="1" applyBorder="1" applyAlignment="1">
      <alignment horizontal="center" vertical="top" wrapText="1"/>
    </xf>
    <xf numFmtId="0" fontId="20" fillId="2" borderId="119" xfId="0" applyFont="1" applyFill="1" applyBorder="1" applyAlignment="1" applyProtection="1">
      <alignment horizontal="center" vertical="center" wrapText="1"/>
      <protection locked="0"/>
    </xf>
    <xf numFmtId="0" fontId="20" fillId="9" borderId="120" xfId="0" applyFont="1" applyFill="1" applyBorder="1" applyAlignment="1" applyProtection="1">
      <alignment horizontal="center" vertical="center" wrapText="1"/>
      <protection locked="0"/>
    </xf>
    <xf numFmtId="0" fontId="69" fillId="2" borderId="106" xfId="0" applyFont="1" applyFill="1" applyBorder="1" applyAlignment="1" applyProtection="1">
      <alignment horizontal="center" vertical="center" wrapText="1"/>
      <protection locked="0"/>
    </xf>
    <xf numFmtId="0" fontId="20" fillId="0" borderId="0" xfId="0" applyFont="1" applyFill="1" applyBorder="1" applyAlignment="1" applyProtection="1">
      <alignment vertical="top" wrapText="1"/>
      <protection locked="0"/>
    </xf>
    <xf numFmtId="0" fontId="20" fillId="0" borderId="61" xfId="0" applyFont="1" applyFill="1" applyBorder="1" applyAlignment="1" applyProtection="1">
      <alignment vertical="top" wrapText="1"/>
      <protection locked="0"/>
    </xf>
    <xf numFmtId="0" fontId="58" fillId="0" borderId="53" xfId="0" applyFont="1" applyFill="1" applyBorder="1" applyAlignment="1">
      <alignment vertical="top" wrapText="1"/>
    </xf>
    <xf numFmtId="0" fontId="20" fillId="0" borderId="53" xfId="0" applyFont="1" applyFill="1" applyBorder="1" applyAlignment="1">
      <alignment vertical="top" wrapText="1"/>
    </xf>
    <xf numFmtId="0" fontId="20" fillId="0" borderId="0" xfId="0" applyFont="1" applyFill="1" applyBorder="1" applyAlignment="1">
      <alignment vertical="top" wrapText="1"/>
    </xf>
    <xf numFmtId="0" fontId="20" fillId="0" borderId="58" xfId="0" applyFont="1" applyFill="1" applyBorder="1" applyAlignment="1">
      <alignment vertical="top" wrapText="1"/>
    </xf>
    <xf numFmtId="0" fontId="20" fillId="0" borderId="61" xfId="0" applyFont="1" applyFill="1" applyBorder="1" applyAlignment="1">
      <alignment vertical="top" wrapText="1"/>
    </xf>
    <xf numFmtId="0" fontId="20" fillId="0" borderId="121" xfId="0" applyFont="1" applyBorder="1" applyAlignment="1">
      <alignment vertical="top" wrapText="1"/>
    </xf>
    <xf numFmtId="0" fontId="56" fillId="2" borderId="14" xfId="0" applyFont="1" applyFill="1" applyBorder="1" applyAlignment="1">
      <alignment horizontal="center" vertical="center" textRotation="180" wrapText="1"/>
    </xf>
    <xf numFmtId="0" fontId="20" fillId="0" borderId="57" xfId="0" applyFont="1" applyFill="1" applyBorder="1" applyAlignment="1">
      <alignment vertical="top" wrapText="1"/>
    </xf>
    <xf numFmtId="0" fontId="20" fillId="0" borderId="89" xfId="0" applyFont="1" applyBorder="1" applyAlignment="1">
      <alignment vertical="top" wrapText="1"/>
    </xf>
    <xf numFmtId="0" fontId="46" fillId="0" borderId="71" xfId="0" applyFont="1" applyFill="1" applyBorder="1" applyAlignment="1">
      <alignment vertical="top" wrapText="1"/>
    </xf>
    <xf numFmtId="0" fontId="1" fillId="0" borderId="0" xfId="0" applyFont="1" applyAlignment="1">
      <alignment horizontal="center" vertical="center"/>
    </xf>
    <xf numFmtId="0" fontId="16" fillId="0" borderId="153" xfId="0" applyFont="1" applyBorder="1" applyAlignment="1">
      <alignment horizontal="center" vertical="top" wrapText="1"/>
    </xf>
    <xf numFmtId="0" fontId="46" fillId="0" borderId="153" xfId="0" applyFont="1" applyBorder="1" applyAlignment="1">
      <alignment vertical="top" wrapText="1"/>
    </xf>
    <xf numFmtId="0" fontId="17" fillId="0" borderId="154" xfId="0" applyFont="1" applyBorder="1" applyAlignment="1">
      <alignment vertical="top" wrapText="1"/>
    </xf>
    <xf numFmtId="0" fontId="20" fillId="0" borderId="155" xfId="0" applyFont="1" applyBorder="1" applyAlignment="1">
      <alignment vertical="top" wrapText="1"/>
    </xf>
    <xf numFmtId="0" fontId="20" fillId="2" borderId="156" xfId="0" applyFont="1" applyFill="1" applyBorder="1" applyAlignment="1" applyProtection="1">
      <alignment horizontal="center" vertical="center" wrapText="1"/>
      <protection locked="0" hidden="1"/>
    </xf>
    <xf numFmtId="0" fontId="20" fillId="3" borderId="157" xfId="0" applyFont="1" applyFill="1" applyBorder="1" applyAlignment="1" applyProtection="1">
      <alignment horizontal="center" vertical="center" wrapText="1"/>
      <protection locked="0" hidden="1"/>
    </xf>
    <xf numFmtId="0" fontId="20" fillId="9" borderId="158" xfId="0" applyFont="1" applyFill="1" applyBorder="1" applyAlignment="1" applyProtection="1">
      <alignment horizontal="center" vertical="center" wrapText="1"/>
      <protection locked="0" hidden="1"/>
    </xf>
    <xf numFmtId="0" fontId="20" fillId="2" borderId="159" xfId="0" applyFont="1" applyFill="1" applyBorder="1" applyAlignment="1" applyProtection="1">
      <alignment horizontal="center" vertical="center" wrapText="1"/>
      <protection locked="0" hidden="1"/>
    </xf>
    <xf numFmtId="0" fontId="69" fillId="2" borderId="160" xfId="0" applyFont="1" applyFill="1" applyBorder="1" applyAlignment="1" applyProtection="1">
      <alignment horizontal="center" vertical="center" wrapText="1"/>
      <protection locked="0"/>
    </xf>
    <xf numFmtId="0" fontId="17" fillId="0" borderId="161" xfId="0" applyFont="1" applyBorder="1" applyAlignment="1">
      <alignment vertical="top" wrapText="1"/>
    </xf>
    <xf numFmtId="0" fontId="20" fillId="0" borderId="161" xfId="0" applyFont="1" applyBorder="1" applyAlignment="1">
      <alignment vertical="top" wrapText="1"/>
    </xf>
    <xf numFmtId="0" fontId="68" fillId="2" borderId="162" xfId="0" applyFont="1" applyFill="1" applyBorder="1" applyAlignment="1">
      <alignment horizontal="center" vertical="center" wrapText="1"/>
    </xf>
    <xf numFmtId="0" fontId="20" fillId="2" borderId="162" xfId="0" applyFont="1" applyFill="1" applyBorder="1" applyAlignment="1">
      <alignment horizontal="center" vertical="center" wrapText="1"/>
    </xf>
    <xf numFmtId="0" fontId="20" fillId="2" borderId="163" xfId="0" applyFont="1" applyFill="1" applyBorder="1" applyAlignment="1">
      <alignment horizontal="center" vertical="center" wrapText="1"/>
    </xf>
    <xf numFmtId="0" fontId="20" fillId="2" borderId="164" xfId="0" applyFont="1" applyFill="1" applyBorder="1" applyAlignment="1">
      <alignment horizontal="center" vertical="center" wrapText="1"/>
    </xf>
    <xf numFmtId="0" fontId="69" fillId="2" borderId="162" xfId="0" applyFont="1" applyFill="1" applyBorder="1" applyAlignment="1">
      <alignment horizontal="center" vertical="center" wrapText="1"/>
    </xf>
    <xf numFmtId="0" fontId="20" fillId="2" borderId="165" xfId="0" applyFont="1" applyFill="1" applyBorder="1" applyAlignment="1">
      <alignment vertical="top" wrapText="1"/>
    </xf>
    <xf numFmtId="0" fontId="17" fillId="2" borderId="36" xfId="0" applyFont="1" applyFill="1" applyBorder="1" applyAlignment="1">
      <alignment vertical="top" wrapText="1"/>
    </xf>
    <xf numFmtId="0" fontId="0" fillId="0" borderId="0" xfId="0" applyBorder="1"/>
    <xf numFmtId="49" fontId="103" fillId="0" borderId="0" xfId="0" applyNumberFormat="1" applyFont="1" applyBorder="1" applyAlignment="1">
      <alignment horizontal="left" vertical="top" wrapText="1"/>
    </xf>
    <xf numFmtId="0" fontId="0" fillId="0" borderId="0" xfId="0" applyBorder="1" applyAlignment="1" applyProtection="1">
      <alignment vertical="center"/>
      <protection hidden="1"/>
    </xf>
    <xf numFmtId="0" fontId="0" fillId="0" borderId="0" xfId="0" applyAlignment="1">
      <alignment horizontal="left" vertical="center" indent="1"/>
    </xf>
    <xf numFmtId="0" fontId="17" fillId="0" borderId="0" xfId="0" applyFont="1" applyBorder="1" applyAlignment="1">
      <alignment horizontal="left"/>
    </xf>
    <xf numFmtId="9" fontId="19" fillId="11" borderId="13" xfId="2" applyFont="1" applyFill="1" applyBorder="1" applyAlignment="1">
      <alignment horizontal="center"/>
    </xf>
    <xf numFmtId="9" fontId="19" fillId="11" borderId="51" xfId="2" applyFont="1" applyFill="1" applyBorder="1" applyAlignment="1">
      <alignment horizontal="center"/>
    </xf>
    <xf numFmtId="9" fontId="17" fillId="11" borderId="122" xfId="2" applyFont="1" applyFill="1" applyBorder="1" applyAlignment="1">
      <alignment horizontal="center"/>
    </xf>
    <xf numFmtId="9" fontId="17" fillId="11" borderId="123" xfId="2" applyFont="1" applyFill="1" applyBorder="1" applyAlignment="1">
      <alignment horizontal="center"/>
    </xf>
    <xf numFmtId="9" fontId="17" fillId="11" borderId="124" xfId="2" applyFont="1" applyFill="1" applyBorder="1" applyAlignment="1">
      <alignment horizontal="center"/>
    </xf>
    <xf numFmtId="0" fontId="17" fillId="2" borderId="0" xfId="0" applyFont="1" applyFill="1" applyAlignment="1">
      <alignment horizontal="right"/>
    </xf>
    <xf numFmtId="0" fontId="104" fillId="11" borderId="50" xfId="0" applyFont="1" applyFill="1" applyBorder="1" applyAlignment="1">
      <alignment horizontal="center" vertical="center" wrapText="1"/>
    </xf>
    <xf numFmtId="0" fontId="105" fillId="2" borderId="0" xfId="0" applyFont="1" applyFill="1" applyAlignment="1">
      <alignment horizontal="left" vertical="center" indent="1"/>
    </xf>
    <xf numFmtId="0" fontId="106" fillId="11" borderId="50" xfId="0" applyFont="1" applyFill="1" applyBorder="1" applyAlignment="1">
      <alignment horizontal="center" vertical="center" wrapText="1"/>
    </xf>
    <xf numFmtId="0" fontId="107" fillId="2" borderId="0" xfId="0" applyFont="1" applyFill="1"/>
    <xf numFmtId="0" fontId="0" fillId="0" borderId="0" xfId="0" applyAlignment="1">
      <alignment horizontal="left" vertical="center"/>
    </xf>
    <xf numFmtId="0" fontId="20" fillId="0" borderId="12" xfId="0" applyFont="1" applyFill="1" applyBorder="1" applyAlignment="1" applyProtection="1">
      <alignment vertical="top" wrapText="1"/>
    </xf>
    <xf numFmtId="0" fontId="20" fillId="12" borderId="0" xfId="0" applyFont="1" applyFill="1" applyAlignment="1">
      <alignment vertical="top" wrapText="1"/>
    </xf>
    <xf numFmtId="0" fontId="52" fillId="12" borderId="0" xfId="0" applyFont="1" applyFill="1"/>
    <xf numFmtId="0" fontId="20" fillId="12" borderId="0" xfId="0" applyFont="1" applyFill="1"/>
    <xf numFmtId="2" fontId="17" fillId="2" borderId="0" xfId="0" applyNumberFormat="1" applyFont="1" applyFill="1" applyAlignment="1">
      <alignment horizontal="center"/>
    </xf>
    <xf numFmtId="0" fontId="108" fillId="13" borderId="50" xfId="0" applyFont="1" applyFill="1" applyBorder="1" applyAlignment="1">
      <alignment horizontal="center" vertical="center" wrapText="1"/>
    </xf>
    <xf numFmtId="9" fontId="19" fillId="13" borderId="13" xfId="2" applyFont="1" applyFill="1" applyBorder="1" applyAlignment="1">
      <alignment horizontal="center"/>
    </xf>
    <xf numFmtId="9" fontId="19" fillId="13" borderId="51" xfId="2" applyFont="1" applyFill="1" applyBorder="1" applyAlignment="1">
      <alignment horizontal="center"/>
    </xf>
    <xf numFmtId="9" fontId="17" fillId="13" borderId="122" xfId="2" applyFont="1" applyFill="1" applyBorder="1" applyAlignment="1">
      <alignment horizontal="center"/>
    </xf>
    <xf numFmtId="9" fontId="17" fillId="13" borderId="123" xfId="2" applyFont="1" applyFill="1" applyBorder="1" applyAlignment="1">
      <alignment horizontal="center"/>
    </xf>
    <xf numFmtId="9" fontId="17" fillId="13" borderId="124" xfId="2" applyFont="1" applyFill="1" applyBorder="1" applyAlignment="1">
      <alignment horizontal="center"/>
    </xf>
    <xf numFmtId="0" fontId="20" fillId="0" borderId="0" xfId="0" applyFont="1" applyFill="1" applyAlignment="1"/>
    <xf numFmtId="0" fontId="0" fillId="0" borderId="166" xfId="0" applyBorder="1"/>
    <xf numFmtId="0" fontId="5" fillId="0" borderId="0" xfId="0" applyFont="1"/>
    <xf numFmtId="14" fontId="17" fillId="0" borderId="0" xfId="0" applyNumberFormat="1" applyFont="1" applyBorder="1" applyAlignment="1">
      <alignment horizontal="center"/>
    </xf>
    <xf numFmtId="0" fontId="19" fillId="2" borderId="0" xfId="0" applyFont="1" applyFill="1" applyAlignment="1">
      <alignment vertical="center"/>
    </xf>
    <xf numFmtId="0" fontId="19" fillId="2" borderId="0" xfId="0" applyFont="1" applyFill="1" applyAlignment="1">
      <alignment vertical="center" wrapText="1"/>
    </xf>
    <xf numFmtId="0" fontId="19" fillId="2" borderId="0" xfId="0" applyFont="1" applyFill="1" applyAlignment="1">
      <alignment horizontal="right"/>
    </xf>
    <xf numFmtId="0" fontId="49" fillId="2" borderId="0" xfId="0" applyFont="1" applyFill="1" applyAlignment="1">
      <alignment horizontal="center"/>
    </xf>
    <xf numFmtId="0" fontId="49" fillId="2" borderId="0" xfId="0" applyFont="1" applyFill="1" applyAlignment="1">
      <alignment horizontal="left"/>
    </xf>
    <xf numFmtId="0" fontId="17" fillId="2" borderId="46" xfId="0" applyFont="1" applyFill="1" applyBorder="1" applyAlignment="1">
      <alignment vertical="top" wrapText="1"/>
    </xf>
    <xf numFmtId="0" fontId="20" fillId="0" borderId="121" xfId="0" applyFont="1" applyFill="1" applyBorder="1" applyAlignment="1">
      <alignment vertical="top" wrapText="1"/>
    </xf>
    <xf numFmtId="0" fontId="20" fillId="2" borderId="125" xfId="0" applyFont="1" applyFill="1" applyBorder="1" applyAlignment="1" applyProtection="1">
      <alignment horizontal="center" vertical="center" wrapText="1"/>
      <protection locked="0"/>
    </xf>
    <xf numFmtId="0" fontId="20" fillId="3" borderId="126" xfId="0" applyFont="1" applyFill="1" applyBorder="1" applyAlignment="1" applyProtection="1">
      <alignment horizontal="center" vertical="center" wrapText="1"/>
      <protection locked="0"/>
    </xf>
    <xf numFmtId="0" fontId="20" fillId="9" borderId="127" xfId="0" applyFont="1" applyFill="1" applyBorder="1" applyAlignment="1" applyProtection="1">
      <alignment horizontal="center" vertical="center" wrapText="1"/>
      <protection locked="0"/>
    </xf>
    <xf numFmtId="0" fontId="20" fillId="2" borderId="128" xfId="0" applyFont="1" applyFill="1" applyBorder="1" applyAlignment="1" applyProtection="1">
      <alignment horizontal="center" vertical="center" wrapText="1"/>
      <protection locked="0"/>
    </xf>
    <xf numFmtId="0" fontId="20" fillId="9" borderId="129" xfId="0" applyFont="1" applyFill="1" applyBorder="1" applyAlignment="1" applyProtection="1">
      <alignment horizontal="center" vertical="center" wrapText="1"/>
      <protection locked="0"/>
    </xf>
    <xf numFmtId="0" fontId="20" fillId="2" borderId="49" xfId="0" applyFont="1" applyFill="1" applyBorder="1" applyAlignment="1" applyProtection="1">
      <alignment horizontal="center" vertical="center" wrapText="1"/>
      <protection locked="0"/>
    </xf>
    <xf numFmtId="0" fontId="20" fillId="9" borderId="130" xfId="0" applyFont="1" applyFill="1" applyBorder="1" applyAlignment="1" applyProtection="1">
      <alignment horizontal="center" vertical="center" wrapText="1"/>
      <protection locked="0"/>
    </xf>
    <xf numFmtId="0" fontId="19" fillId="14" borderId="37" xfId="0" applyFont="1" applyFill="1" applyBorder="1" applyAlignment="1">
      <alignment horizontal="center" vertical="center" wrapText="1"/>
    </xf>
    <xf numFmtId="0" fontId="20" fillId="14" borderId="115" xfId="0" applyFont="1" applyFill="1" applyBorder="1" applyAlignment="1" applyProtection="1">
      <alignment horizontal="center" vertical="center" wrapText="1"/>
      <protection locked="0" hidden="1"/>
    </xf>
    <xf numFmtId="0" fontId="20" fillId="14" borderId="115" xfId="0" applyFont="1" applyFill="1" applyBorder="1" applyAlignment="1" applyProtection="1">
      <alignment horizontal="center" vertical="center" wrapText="1"/>
      <protection locked="0"/>
    </xf>
    <xf numFmtId="0" fontId="20" fillId="14" borderId="116" xfId="0" applyFont="1" applyFill="1" applyBorder="1" applyAlignment="1" applyProtection="1">
      <alignment horizontal="center" vertical="center" wrapText="1"/>
      <protection locked="0"/>
    </xf>
    <xf numFmtId="0" fontId="20" fillId="14" borderId="53" xfId="0" applyFont="1" applyFill="1" applyBorder="1" applyAlignment="1" applyProtection="1">
      <alignment horizontal="center" vertical="center" wrapText="1"/>
      <protection locked="0"/>
    </xf>
    <xf numFmtId="0" fontId="20" fillId="14" borderId="1" xfId="0" applyFont="1" applyFill="1" applyBorder="1" applyAlignment="1" applyProtection="1">
      <alignment horizontal="center" vertical="center" wrapText="1"/>
      <protection locked="0"/>
    </xf>
    <xf numFmtId="0" fontId="20" fillId="14" borderId="37" xfId="0" applyFont="1" applyFill="1" applyBorder="1" applyAlignment="1" applyProtection="1">
      <alignment horizontal="center" vertical="center" wrapText="1"/>
      <protection locked="0"/>
    </xf>
    <xf numFmtId="0" fontId="20" fillId="14" borderId="131" xfId="0" applyFont="1" applyFill="1" applyBorder="1" applyAlignment="1" applyProtection="1">
      <alignment horizontal="center" vertical="center" wrapText="1"/>
      <protection locked="0"/>
    </xf>
    <xf numFmtId="0" fontId="20" fillId="14" borderId="132" xfId="0" applyFont="1" applyFill="1" applyBorder="1" applyAlignment="1" applyProtection="1">
      <alignment horizontal="center" vertical="center" wrapText="1"/>
      <protection locked="0"/>
    </xf>
    <xf numFmtId="0" fontId="20" fillId="14" borderId="98" xfId="0" applyFont="1" applyFill="1" applyBorder="1" applyAlignment="1" applyProtection="1">
      <alignment horizontal="center" vertical="center" wrapText="1"/>
      <protection locked="0"/>
    </xf>
    <xf numFmtId="0" fontId="17" fillId="15" borderId="111" xfId="0" applyFont="1" applyFill="1" applyBorder="1" applyAlignment="1" applyProtection="1">
      <alignment vertical="top" wrapText="1"/>
      <protection locked="0"/>
    </xf>
    <xf numFmtId="0" fontId="17" fillId="15" borderId="113" xfId="0" applyFont="1" applyFill="1" applyBorder="1" applyAlignment="1" applyProtection="1">
      <alignment vertical="top" wrapText="1"/>
      <protection locked="0"/>
    </xf>
    <xf numFmtId="0" fontId="17" fillId="15" borderId="52" xfId="0" applyFont="1" applyFill="1" applyBorder="1" applyAlignment="1" applyProtection="1">
      <alignment vertical="top" wrapText="1"/>
      <protection locked="0"/>
    </xf>
    <xf numFmtId="0" fontId="17" fillId="15" borderId="51" xfId="0" applyFont="1" applyFill="1" applyBorder="1" applyAlignment="1" applyProtection="1">
      <alignment vertical="top" wrapText="1"/>
      <protection locked="0"/>
    </xf>
    <xf numFmtId="0" fontId="17" fillId="15" borderId="50" xfId="0" applyFont="1" applyFill="1" applyBorder="1" applyAlignment="1" applyProtection="1">
      <alignment vertical="top" wrapText="1"/>
      <protection locked="0"/>
    </xf>
    <xf numFmtId="0" fontId="17" fillId="15" borderId="114" xfId="0" applyFont="1" applyFill="1" applyBorder="1" applyAlignment="1" applyProtection="1">
      <alignment vertical="top" wrapText="1"/>
      <protection locked="0"/>
    </xf>
    <xf numFmtId="0" fontId="17" fillId="15" borderId="133" xfId="0" applyFont="1" applyFill="1" applyBorder="1" applyAlignment="1" applyProtection="1">
      <alignment vertical="top" wrapText="1"/>
      <protection locked="0"/>
    </xf>
    <xf numFmtId="0" fontId="17" fillId="15" borderId="134" xfId="0" applyFont="1" applyFill="1" applyBorder="1" applyAlignment="1" applyProtection="1">
      <alignment vertical="top" wrapText="1"/>
      <protection locked="0"/>
    </xf>
    <xf numFmtId="0" fontId="17" fillId="15" borderId="135" xfId="0" applyFont="1" applyFill="1" applyBorder="1" applyAlignment="1" applyProtection="1">
      <alignment vertical="top" wrapText="1"/>
      <protection locked="0"/>
    </xf>
    <xf numFmtId="0" fontId="17" fillId="15" borderId="11" xfId="0" applyFont="1" applyFill="1" applyBorder="1" applyAlignment="1" applyProtection="1">
      <alignment vertical="top" wrapText="1"/>
      <protection locked="0"/>
    </xf>
    <xf numFmtId="0" fontId="17" fillId="15" borderId="117" xfId="0" applyFont="1" applyFill="1" applyBorder="1" applyAlignment="1" applyProtection="1">
      <alignment vertical="top" wrapText="1"/>
      <protection locked="0"/>
    </xf>
    <xf numFmtId="0" fontId="17" fillId="15" borderId="12" xfId="0" applyFont="1" applyFill="1" applyBorder="1" applyAlignment="1" applyProtection="1">
      <alignment vertical="top" wrapText="1"/>
      <protection locked="0"/>
    </xf>
    <xf numFmtId="0" fontId="17" fillId="15" borderId="57" xfId="0" applyFont="1" applyFill="1" applyBorder="1" applyAlignment="1" applyProtection="1">
      <alignment vertical="top" wrapText="1"/>
      <protection locked="0"/>
    </xf>
    <xf numFmtId="0" fontId="17" fillId="15" borderId="112" xfId="0" applyFont="1" applyFill="1" applyBorder="1" applyAlignment="1" applyProtection="1">
      <alignment vertical="top" wrapText="1"/>
      <protection locked="0"/>
    </xf>
    <xf numFmtId="0" fontId="17" fillId="15" borderId="72" xfId="0" applyFont="1" applyFill="1" applyBorder="1" applyAlignment="1" applyProtection="1">
      <alignment vertical="top" wrapText="1"/>
      <protection locked="0"/>
    </xf>
    <xf numFmtId="0" fontId="20" fillId="14" borderId="116" xfId="0" applyFont="1" applyFill="1" applyBorder="1" applyAlignment="1" applyProtection="1">
      <alignment horizontal="center" vertical="center" wrapText="1"/>
      <protection locked="0" hidden="1"/>
    </xf>
    <xf numFmtId="0" fontId="20" fillId="14" borderId="53" xfId="0" applyFont="1" applyFill="1" applyBorder="1" applyAlignment="1" applyProtection="1">
      <alignment horizontal="center" vertical="center" wrapText="1"/>
      <protection locked="0" hidden="1"/>
    </xf>
    <xf numFmtId="0" fontId="20" fillId="14" borderId="131" xfId="0" applyFont="1" applyFill="1" applyBorder="1" applyAlignment="1" applyProtection="1">
      <alignment horizontal="center" vertical="center" wrapText="1"/>
      <protection locked="0" hidden="1"/>
    </xf>
    <xf numFmtId="0" fontId="20" fillId="14" borderId="136" xfId="0" applyFont="1" applyFill="1" applyBorder="1" applyAlignment="1" applyProtection="1">
      <alignment horizontal="center" vertical="center" wrapText="1"/>
      <protection locked="0" hidden="1"/>
    </xf>
    <xf numFmtId="0" fontId="37" fillId="14" borderId="18" xfId="1" applyFont="1" applyFill="1" applyBorder="1" applyAlignment="1" applyProtection="1">
      <alignment vertical="top" wrapText="1"/>
      <protection locked="0"/>
    </xf>
    <xf numFmtId="0" fontId="31" fillId="14" borderId="14" xfId="1" applyFont="1" applyFill="1" applyBorder="1" applyAlignment="1" applyProtection="1">
      <alignment vertical="top" wrapText="1"/>
      <protection locked="0"/>
    </xf>
    <xf numFmtId="0" fontId="17" fillId="15" borderId="137" xfId="0" applyFont="1" applyFill="1" applyBorder="1" applyAlignment="1" applyProtection="1">
      <alignment vertical="top" wrapText="1"/>
      <protection locked="0"/>
    </xf>
    <xf numFmtId="0" fontId="17" fillId="15" borderId="138" xfId="0" applyFont="1" applyFill="1" applyBorder="1" applyAlignment="1" applyProtection="1">
      <alignment vertical="top" wrapText="1"/>
      <protection locked="0"/>
    </xf>
    <xf numFmtId="0" fontId="17" fillId="15" borderId="114" xfId="0" applyFont="1" applyFill="1" applyBorder="1" applyAlignment="1" applyProtection="1">
      <alignment vertical="center" wrapText="1"/>
      <protection locked="0"/>
    </xf>
    <xf numFmtId="0" fontId="17" fillId="15" borderId="42" xfId="0" applyFont="1" applyFill="1" applyBorder="1" applyAlignment="1" applyProtection="1">
      <alignment vertical="top" wrapText="1"/>
      <protection locked="0"/>
    </xf>
    <xf numFmtId="0" fontId="17" fillId="15" borderId="60" xfId="0" applyFont="1" applyFill="1" applyBorder="1" applyAlignment="1" applyProtection="1">
      <alignment vertical="top" wrapText="1"/>
      <protection locked="0"/>
    </xf>
    <xf numFmtId="0" fontId="17" fillId="15" borderId="78" xfId="0" applyFont="1" applyFill="1" applyBorder="1" applyAlignment="1" applyProtection="1">
      <alignment vertical="top" wrapText="1"/>
      <protection locked="0"/>
    </xf>
    <xf numFmtId="0" fontId="17" fillId="15" borderId="89" xfId="0" applyFont="1" applyFill="1" applyBorder="1" applyAlignment="1" applyProtection="1">
      <alignment vertical="top" wrapText="1"/>
      <protection locked="0"/>
    </xf>
    <xf numFmtId="0" fontId="17" fillId="15" borderId="105" xfId="0" applyFont="1" applyFill="1" applyBorder="1" applyAlignment="1" applyProtection="1">
      <alignment vertical="top" wrapText="1"/>
      <protection locked="0"/>
    </xf>
    <xf numFmtId="0" fontId="6" fillId="14" borderId="18" xfId="1" quotePrefix="1" applyFill="1" applyBorder="1" applyAlignment="1" applyProtection="1">
      <protection locked="0"/>
    </xf>
    <xf numFmtId="0" fontId="37" fillId="14" borderId="19" xfId="1" applyFont="1" applyFill="1" applyBorder="1" applyAlignment="1" applyProtection="1">
      <alignment vertical="top" wrapText="1"/>
      <protection locked="0"/>
    </xf>
    <xf numFmtId="0" fontId="19" fillId="14" borderId="14" xfId="0" applyFont="1" applyFill="1" applyBorder="1" applyAlignment="1">
      <alignment horizontal="center" vertical="center" wrapText="1"/>
    </xf>
    <xf numFmtId="0" fontId="20" fillId="14" borderId="121" xfId="0" applyFont="1" applyFill="1" applyBorder="1" applyAlignment="1" applyProtection="1">
      <alignment horizontal="center" vertical="center" wrapText="1"/>
      <protection locked="0"/>
    </xf>
    <xf numFmtId="0" fontId="20" fillId="14" borderId="6" xfId="0" applyFont="1" applyFill="1" applyBorder="1" applyAlignment="1" applyProtection="1">
      <alignment horizontal="center" vertical="center" wrapText="1"/>
      <protection locked="0"/>
    </xf>
    <xf numFmtId="0" fontId="20" fillId="14" borderId="136" xfId="0" applyFont="1" applyFill="1" applyBorder="1" applyAlignment="1" applyProtection="1">
      <alignment horizontal="center" vertical="center" wrapText="1"/>
      <protection locked="0"/>
    </xf>
    <xf numFmtId="0" fontId="17" fillId="14" borderId="18" xfId="0" applyFont="1" applyFill="1" applyBorder="1"/>
    <xf numFmtId="0" fontId="17" fillId="15" borderId="118" xfId="0" applyFont="1" applyFill="1" applyBorder="1" applyAlignment="1" applyProtection="1">
      <alignment vertical="top" wrapText="1"/>
      <protection locked="0"/>
    </xf>
    <xf numFmtId="0" fontId="17" fillId="15" borderId="139" xfId="0" applyFont="1" applyFill="1" applyBorder="1" applyAlignment="1" applyProtection="1">
      <alignment vertical="top" wrapText="1"/>
      <protection locked="0"/>
    </xf>
    <xf numFmtId="0" fontId="20" fillId="12" borderId="45" xfId="0" applyFont="1" applyFill="1" applyBorder="1" applyAlignment="1">
      <alignment horizontal="center" vertical="center" wrapText="1"/>
    </xf>
    <xf numFmtId="0" fontId="20" fillId="14" borderId="61" xfId="0" applyFont="1" applyFill="1" applyBorder="1" applyAlignment="1" applyProtection="1">
      <alignment horizontal="center" vertical="center" wrapText="1"/>
      <protection locked="0"/>
    </xf>
    <xf numFmtId="0" fontId="20" fillId="14" borderId="155" xfId="0" applyFont="1" applyFill="1" applyBorder="1" applyAlignment="1" applyProtection="1">
      <alignment horizontal="center" vertical="center" wrapText="1"/>
      <protection locked="0" hidden="1"/>
    </xf>
    <xf numFmtId="0" fontId="17" fillId="15" borderId="106" xfId="0" applyFont="1" applyFill="1" applyBorder="1" applyAlignment="1" applyProtection="1">
      <alignment vertical="top" wrapText="1"/>
      <protection locked="0"/>
    </xf>
    <xf numFmtId="0" fontId="20" fillId="12" borderId="84" xfId="0" applyFont="1" applyFill="1" applyBorder="1" applyAlignment="1">
      <alignment horizontal="center" vertical="center" wrapText="1"/>
    </xf>
    <xf numFmtId="0" fontId="20" fillId="12" borderId="46" xfId="0" applyFont="1" applyFill="1" applyBorder="1" applyAlignment="1">
      <alignment horizontal="center" vertical="center" wrapText="1"/>
    </xf>
    <xf numFmtId="0" fontId="17" fillId="14" borderId="18" xfId="0" applyFont="1" applyFill="1" applyBorder="1" applyProtection="1">
      <protection locked="0"/>
    </xf>
    <xf numFmtId="0" fontId="109" fillId="12" borderId="167" xfId="0" applyFont="1" applyFill="1" applyBorder="1" applyAlignment="1" applyProtection="1">
      <protection hidden="1"/>
    </xf>
    <xf numFmtId="0" fontId="109" fillId="12" borderId="168" xfId="0" applyFont="1" applyFill="1" applyBorder="1" applyAlignment="1" applyProtection="1">
      <protection hidden="1"/>
    </xf>
    <xf numFmtId="0" fontId="0" fillId="0" borderId="0" xfId="0" applyProtection="1">
      <protection hidden="1"/>
    </xf>
    <xf numFmtId="0" fontId="110" fillId="12" borderId="140" xfId="0" applyFont="1" applyFill="1" applyBorder="1" applyAlignment="1" applyProtection="1">
      <protection hidden="1"/>
    </xf>
    <xf numFmtId="0" fontId="17" fillId="0" borderId="0" xfId="0" applyFont="1" applyAlignment="1" applyProtection="1">
      <alignment horizontal="left" vertical="top" wrapText="1"/>
      <protection hidden="1"/>
    </xf>
    <xf numFmtId="0" fontId="17" fillId="0" borderId="0" xfId="0" applyFont="1" applyBorder="1" applyAlignment="1" applyProtection="1">
      <alignment horizontal="center" vertical="top" wrapText="1"/>
      <protection hidden="1"/>
    </xf>
    <xf numFmtId="0" fontId="5" fillId="15" borderId="1" xfId="0" applyFont="1" applyFill="1" applyBorder="1" applyProtection="1">
      <protection hidden="1"/>
    </xf>
    <xf numFmtId="0" fontId="111" fillId="15" borderId="1" xfId="0" applyFont="1" applyFill="1" applyBorder="1" applyAlignment="1" applyProtection="1">
      <alignment horizontal="center" vertical="top"/>
      <protection hidden="1"/>
    </xf>
    <xf numFmtId="0" fontId="112" fillId="15" borderId="1" xfId="0" applyFont="1" applyFill="1" applyBorder="1" applyAlignment="1" applyProtection="1">
      <alignment vertical="center" wrapText="1"/>
      <protection hidden="1"/>
    </xf>
    <xf numFmtId="0" fontId="113" fillId="15" borderId="1" xfId="0" applyFont="1" applyFill="1" applyBorder="1" applyAlignment="1" applyProtection="1">
      <alignment horizontal="left" vertical="center" wrapText="1" indent="1"/>
      <protection hidden="1"/>
    </xf>
    <xf numFmtId="0" fontId="17" fillId="0" borderId="0" xfId="0" applyFont="1" applyAlignment="1" applyProtection="1">
      <alignment horizontal="center" vertical="top" wrapText="1"/>
      <protection hidden="1"/>
    </xf>
    <xf numFmtId="0" fontId="5" fillId="0" borderId="37" xfId="0" applyFont="1" applyBorder="1" applyProtection="1">
      <protection hidden="1"/>
    </xf>
    <xf numFmtId="0" fontId="111" fillId="0" borderId="37" xfId="0" applyFont="1" applyBorder="1" applyAlignment="1" applyProtection="1">
      <alignment horizontal="center" vertical="top"/>
      <protection hidden="1"/>
    </xf>
    <xf numFmtId="0" fontId="111" fillId="0" borderId="37" xfId="0" applyFont="1" applyBorder="1" applyAlignment="1" applyProtection="1">
      <alignment vertical="top" wrapText="1"/>
      <protection hidden="1"/>
    </xf>
    <xf numFmtId="0" fontId="114" fillId="0" borderId="37" xfId="0" applyFont="1" applyBorder="1" applyAlignment="1" applyProtection="1">
      <alignment horizontal="left" vertical="top" wrapText="1" indent="1"/>
      <protection hidden="1"/>
    </xf>
    <xf numFmtId="0" fontId="19" fillId="0" borderId="0" xfId="0" applyFont="1" applyAlignment="1" applyProtection="1">
      <alignment horizontal="center" vertical="top" wrapText="1"/>
      <protection hidden="1"/>
    </xf>
    <xf numFmtId="0" fontId="5" fillId="0" borderId="0" xfId="0" applyFont="1" applyBorder="1" applyAlignment="1" applyProtection="1">
      <alignment horizontal="center" vertical="center"/>
      <protection hidden="1"/>
    </xf>
    <xf numFmtId="0" fontId="111" fillId="0" borderId="0" xfId="0" applyFont="1" applyBorder="1" applyAlignment="1" applyProtection="1">
      <alignment horizontal="center" vertical="top"/>
      <protection hidden="1"/>
    </xf>
    <xf numFmtId="0" fontId="111" fillId="0" borderId="0" xfId="0" applyFont="1" applyBorder="1" applyAlignment="1" applyProtection="1">
      <alignment vertical="top" wrapText="1"/>
      <protection hidden="1"/>
    </xf>
    <xf numFmtId="179" fontId="115" fillId="0" borderId="0" xfId="0" applyNumberFormat="1" applyFont="1" applyBorder="1" applyAlignment="1" applyProtection="1">
      <alignment horizontal="left" vertical="top" wrapText="1" indent="1"/>
      <protection hidden="1"/>
    </xf>
    <xf numFmtId="0" fontId="5" fillId="0" borderId="1" xfId="0" applyFont="1" applyBorder="1" applyAlignment="1" applyProtection="1">
      <alignment horizontal="center" vertical="center"/>
      <protection hidden="1"/>
    </xf>
    <xf numFmtId="0" fontId="111" fillId="0" borderId="1" xfId="0" applyFont="1" applyBorder="1" applyAlignment="1" applyProtection="1">
      <alignment horizontal="center" vertical="top"/>
      <protection hidden="1"/>
    </xf>
    <xf numFmtId="0" fontId="111" fillId="0" borderId="1" xfId="0" applyFont="1" applyBorder="1" applyAlignment="1" applyProtection="1">
      <alignment vertical="top" wrapText="1"/>
      <protection hidden="1"/>
    </xf>
    <xf numFmtId="179" fontId="115" fillId="0" borderId="1" xfId="0" applyNumberFormat="1" applyFont="1" applyBorder="1" applyAlignment="1" applyProtection="1">
      <alignment horizontal="left" vertical="top" wrapText="1" indent="1"/>
      <protection hidden="1"/>
    </xf>
    <xf numFmtId="0" fontId="5" fillId="0" borderId="0" xfId="0" applyFont="1" applyAlignment="1" applyProtection="1">
      <alignment horizontal="center" vertical="center"/>
      <protection hidden="1"/>
    </xf>
    <xf numFmtId="0" fontId="111" fillId="0" borderId="0" xfId="0" applyFont="1" applyAlignment="1" applyProtection="1">
      <alignment horizontal="center" vertical="top"/>
      <protection hidden="1"/>
    </xf>
    <xf numFmtId="0" fontId="111" fillId="0" borderId="0" xfId="0" applyFont="1" applyAlignment="1" applyProtection="1">
      <alignment vertical="top" wrapText="1"/>
      <protection hidden="1"/>
    </xf>
    <xf numFmtId="179" fontId="115" fillId="0" borderId="0" xfId="0" applyNumberFormat="1" applyFont="1" applyAlignment="1" applyProtection="1">
      <alignment horizontal="left" vertical="top" wrapText="1" indent="1"/>
      <protection hidden="1"/>
    </xf>
    <xf numFmtId="0" fontId="5" fillId="0" borderId="37" xfId="0" applyFont="1" applyBorder="1" applyAlignment="1" applyProtection="1">
      <alignment horizontal="center" vertical="center"/>
      <protection hidden="1"/>
    </xf>
    <xf numFmtId="179" fontId="115" fillId="0" borderId="37" xfId="0" applyNumberFormat="1" applyFont="1" applyBorder="1" applyAlignment="1" applyProtection="1">
      <alignment horizontal="left" vertical="top" wrapText="1" indent="1"/>
      <protection hidden="1"/>
    </xf>
    <xf numFmtId="0" fontId="5" fillId="0" borderId="14" xfId="0" applyFont="1" applyBorder="1" applyAlignment="1" applyProtection="1">
      <alignment horizontal="center" vertical="center"/>
      <protection hidden="1"/>
    </xf>
    <xf numFmtId="0" fontId="111" fillId="0" borderId="14" xfId="0" applyFont="1" applyBorder="1" applyAlignment="1" applyProtection="1">
      <alignment horizontal="center" vertical="top"/>
      <protection hidden="1"/>
    </xf>
    <xf numFmtId="0" fontId="111" fillId="0" borderId="14" xfId="0" applyFont="1" applyBorder="1" applyAlignment="1" applyProtection="1">
      <alignment vertical="top" wrapText="1"/>
      <protection hidden="1"/>
    </xf>
    <xf numFmtId="179" fontId="115" fillId="0" borderId="14" xfId="0" applyNumberFormat="1" applyFont="1" applyBorder="1" applyAlignment="1" applyProtection="1">
      <alignment horizontal="left" vertical="top" wrapText="1" indent="1"/>
      <protection hidden="1"/>
    </xf>
    <xf numFmtId="0" fontId="17" fillId="0" borderId="0" xfId="0" applyFont="1" applyBorder="1" applyAlignment="1" applyProtection="1">
      <alignment horizontal="center" vertical="center" wrapText="1"/>
      <protection hidden="1"/>
    </xf>
    <xf numFmtId="0" fontId="116" fillId="15" borderId="14" xfId="0" applyFont="1" applyFill="1" applyBorder="1" applyAlignment="1" applyProtection="1">
      <alignment vertical="center"/>
      <protection hidden="1"/>
    </xf>
    <xf numFmtId="0" fontId="17" fillId="0" borderId="0" xfId="0" applyFont="1" applyFill="1" applyAlignment="1" applyProtection="1">
      <alignment horizontal="left" vertical="top"/>
      <protection hidden="1"/>
    </xf>
    <xf numFmtId="0" fontId="17" fillId="0" borderId="0" xfId="0" applyFont="1" applyFill="1" applyAlignment="1" applyProtection="1">
      <alignment horizontal="center" vertical="top" wrapText="1"/>
      <protection hidden="1"/>
    </xf>
    <xf numFmtId="0" fontId="116" fillId="15" borderId="14" xfId="0" applyFont="1" applyFill="1" applyBorder="1" applyAlignment="1" applyProtection="1">
      <protection hidden="1"/>
    </xf>
    <xf numFmtId="0" fontId="17" fillId="0" borderId="0" xfId="0" applyFont="1" applyBorder="1" applyAlignment="1" applyProtection="1">
      <alignment horizontal="center" wrapText="1"/>
      <protection hidden="1"/>
    </xf>
    <xf numFmtId="0" fontId="5" fillId="15" borderId="14" xfId="0" applyFont="1" applyFill="1" applyBorder="1" applyProtection="1">
      <protection hidden="1"/>
    </xf>
    <xf numFmtId="0" fontId="112" fillId="15" borderId="14" xfId="0" applyFont="1" applyFill="1" applyBorder="1" applyAlignment="1" applyProtection="1">
      <alignment horizontal="center" vertical="top"/>
      <protection hidden="1"/>
    </xf>
    <xf numFmtId="0" fontId="112" fillId="15" borderId="14" xfId="0" applyFont="1" applyFill="1" applyBorder="1" applyAlignment="1" applyProtection="1">
      <alignment vertical="center" wrapText="1"/>
      <protection hidden="1"/>
    </xf>
    <xf numFmtId="0" fontId="111" fillId="15" borderId="14" xfId="0" applyFont="1" applyFill="1" applyBorder="1" applyAlignment="1" applyProtection="1">
      <alignment horizontal="center" vertical="top"/>
      <protection hidden="1"/>
    </xf>
    <xf numFmtId="0" fontId="17" fillId="0" borderId="0" xfId="0" applyFont="1" applyFill="1" applyBorder="1" applyAlignment="1" applyProtection="1">
      <alignment horizontal="center" vertical="top" wrapText="1"/>
      <protection hidden="1"/>
    </xf>
    <xf numFmtId="0" fontId="17" fillId="0" borderId="0" xfId="0" applyFont="1" applyFill="1" applyBorder="1" applyAlignment="1" applyProtection="1">
      <alignment horizontal="center" vertical="center" wrapText="1"/>
      <protection hidden="1"/>
    </xf>
    <xf numFmtId="0" fontId="112" fillId="15" borderId="37" xfId="0" applyFont="1" applyFill="1" applyBorder="1" applyAlignment="1" applyProtection="1">
      <alignment vertical="center" wrapText="1"/>
      <protection hidden="1"/>
    </xf>
    <xf numFmtId="0" fontId="5" fillId="15" borderId="14" xfId="0" applyFont="1" applyFill="1" applyBorder="1" applyAlignment="1" applyProtection="1">
      <alignment vertical="center"/>
      <protection hidden="1"/>
    </xf>
    <xf numFmtId="0" fontId="111" fillId="15" borderId="14" xfId="0" applyFont="1" applyFill="1" applyBorder="1" applyAlignment="1" applyProtection="1">
      <alignment horizontal="center" vertical="center"/>
      <protection hidden="1"/>
    </xf>
    <xf numFmtId="0" fontId="117" fillId="15" borderId="14" xfId="0" applyFont="1" applyFill="1" applyBorder="1" applyAlignment="1" applyProtection="1">
      <alignment vertical="center" wrapText="1"/>
      <protection hidden="1"/>
    </xf>
    <xf numFmtId="0" fontId="17" fillId="0" borderId="0" xfId="0" applyFont="1" applyBorder="1" applyAlignment="1" applyProtection="1">
      <alignment horizontal="left" vertical="center"/>
      <protection hidden="1"/>
    </xf>
    <xf numFmtId="0" fontId="113" fillId="15" borderId="14" xfId="0" applyFont="1" applyFill="1" applyBorder="1" applyAlignment="1" applyProtection="1">
      <alignment horizontal="left" vertical="center" wrapText="1" indent="1"/>
      <protection hidden="1"/>
    </xf>
    <xf numFmtId="0" fontId="118" fillId="0" borderId="0" xfId="1" applyFont="1" applyBorder="1" applyAlignment="1" applyProtection="1">
      <alignment vertical="top"/>
      <protection hidden="1"/>
    </xf>
    <xf numFmtId="0" fontId="118" fillId="0" borderId="0" xfId="1" applyFont="1" applyBorder="1" applyAlignment="1" applyProtection="1">
      <alignment horizontal="left" vertical="top"/>
      <protection hidden="1"/>
    </xf>
    <xf numFmtId="0" fontId="17" fillId="0" borderId="14" xfId="0" applyFont="1" applyBorder="1" applyAlignment="1" applyProtection="1">
      <alignment vertical="top" wrapText="1"/>
      <protection hidden="1"/>
    </xf>
    <xf numFmtId="0" fontId="5" fillId="15" borderId="37" xfId="0" applyFont="1" applyFill="1" applyBorder="1" applyAlignment="1" applyProtection="1">
      <alignment horizontal="center" vertical="center"/>
      <protection hidden="1"/>
    </xf>
    <xf numFmtId="0" fontId="111" fillId="15" borderId="37" xfId="0" applyFont="1" applyFill="1" applyBorder="1" applyAlignment="1" applyProtection="1">
      <alignment horizontal="center" vertical="top"/>
      <protection hidden="1"/>
    </xf>
    <xf numFmtId="0" fontId="5" fillId="15" borderId="14" xfId="0" applyFont="1" applyFill="1" applyBorder="1" applyAlignment="1" applyProtection="1">
      <alignment horizontal="center" vertical="center"/>
      <protection hidden="1"/>
    </xf>
    <xf numFmtId="0" fontId="112" fillId="0" borderId="0" xfId="0" applyFont="1" applyAlignment="1" applyProtection="1">
      <alignment vertical="top" wrapText="1"/>
      <protection hidden="1"/>
    </xf>
    <xf numFmtId="0" fontId="112" fillId="0" borderId="14" xfId="0" applyFont="1" applyBorder="1" applyAlignment="1" applyProtection="1">
      <alignment vertical="top" wrapText="1"/>
      <protection hidden="1"/>
    </xf>
    <xf numFmtId="0" fontId="5" fillId="0" borderId="0" xfId="0" applyFont="1" applyProtection="1">
      <protection hidden="1"/>
    </xf>
    <xf numFmtId="0" fontId="0" fillId="0" borderId="0" xfId="0" applyAlignment="1" applyProtection="1">
      <alignment horizontal="center" vertical="top"/>
      <protection hidden="1"/>
    </xf>
    <xf numFmtId="0" fontId="1" fillId="0" borderId="0" xfId="0" applyFont="1" applyAlignment="1" applyProtection="1">
      <alignment vertical="top" wrapText="1"/>
      <protection hidden="1"/>
    </xf>
    <xf numFmtId="0" fontId="116" fillId="0" borderId="0" xfId="0" applyFont="1" applyProtection="1">
      <protection hidden="1"/>
    </xf>
    <xf numFmtId="0" fontId="109" fillId="0" borderId="0" xfId="0" applyFont="1" applyAlignment="1" applyProtection="1">
      <alignment horizontal="center" vertical="top"/>
      <protection hidden="1"/>
    </xf>
    <xf numFmtId="0" fontId="109" fillId="0" borderId="0" xfId="0" applyFont="1" applyAlignment="1" applyProtection="1">
      <alignment vertical="top" wrapText="1"/>
      <protection hidden="1"/>
    </xf>
    <xf numFmtId="0" fontId="109" fillId="0" borderId="0" xfId="0" applyFont="1" applyProtection="1">
      <protection hidden="1"/>
    </xf>
    <xf numFmtId="0" fontId="119" fillId="0" borderId="0" xfId="0" applyFont="1" applyAlignment="1" applyProtection="1">
      <alignment vertical="top"/>
      <protection hidden="1"/>
    </xf>
    <xf numFmtId="0" fontId="109" fillId="0" borderId="0" xfId="0" applyFont="1" applyAlignment="1" applyProtection="1">
      <alignment vertical="center" wrapText="1"/>
      <protection hidden="1"/>
    </xf>
    <xf numFmtId="0" fontId="113" fillId="0" borderId="0" xfId="0" applyFont="1" applyAlignment="1" applyProtection="1">
      <alignment vertical="center" wrapText="1"/>
      <protection hidden="1"/>
    </xf>
    <xf numFmtId="0" fontId="71" fillId="0" borderId="0" xfId="0" applyFont="1" applyAlignment="1" applyProtection="1">
      <alignment horizontal="center" vertical="center" wrapText="1"/>
      <protection hidden="1"/>
    </xf>
    <xf numFmtId="0" fontId="109" fillId="0" borderId="0" xfId="0" applyFont="1" applyAlignment="1" applyProtection="1">
      <alignment horizontal="center" vertical="center" wrapText="1"/>
      <protection hidden="1"/>
    </xf>
    <xf numFmtId="0" fontId="109" fillId="0" borderId="0" xfId="0" applyFont="1" applyAlignment="1" applyProtection="1">
      <alignment vertical="top"/>
      <protection hidden="1"/>
    </xf>
    <xf numFmtId="0" fontId="120" fillId="15" borderId="169" xfId="1" applyFont="1" applyFill="1" applyBorder="1" applyAlignment="1" applyProtection="1">
      <alignment horizontal="left" vertical="center" wrapText="1" indent="1"/>
    </xf>
    <xf numFmtId="0" fontId="1" fillId="4" borderId="0" xfId="0" applyFont="1" applyFill="1" applyAlignment="1">
      <alignment horizontal="left" vertical="center" wrapText="1" indent="1"/>
    </xf>
    <xf numFmtId="0" fontId="1" fillId="0" borderId="0" xfId="0" applyFont="1" applyFill="1" applyAlignment="1">
      <alignment horizontal="left" vertical="center" wrapText="1" indent="1"/>
    </xf>
    <xf numFmtId="0" fontId="0" fillId="0" borderId="0" xfId="0" applyFill="1" applyAlignment="1">
      <alignment horizontal="left" vertical="center" indent="1"/>
    </xf>
    <xf numFmtId="0" fontId="34" fillId="2" borderId="0" xfId="0" applyFont="1" applyFill="1" applyAlignment="1" applyProtection="1">
      <protection hidden="1"/>
    </xf>
    <xf numFmtId="0" fontId="20" fillId="14" borderId="2" xfId="0" applyFont="1" applyFill="1" applyBorder="1" applyAlignment="1" applyProtection="1">
      <alignment horizontal="right"/>
      <protection hidden="1"/>
    </xf>
    <xf numFmtId="0" fontId="20" fillId="14" borderId="0" xfId="0" applyFont="1" applyFill="1" applyBorder="1" applyProtection="1">
      <protection hidden="1"/>
    </xf>
    <xf numFmtId="0" fontId="20" fillId="14" borderId="3" xfId="0" applyFont="1" applyFill="1" applyBorder="1" applyProtection="1">
      <protection hidden="1"/>
    </xf>
    <xf numFmtId="0" fontId="39" fillId="14" borderId="0" xfId="0" applyFont="1" applyFill="1" applyBorder="1" applyProtection="1">
      <protection hidden="1"/>
    </xf>
    <xf numFmtId="0" fontId="20" fillId="14" borderId="0" xfId="0" applyFont="1" applyFill="1" applyBorder="1" applyAlignment="1" applyProtection="1">
      <alignment horizontal="right"/>
      <protection hidden="1"/>
    </xf>
    <xf numFmtId="0" fontId="20" fillId="14" borderId="141" xfId="0" applyFont="1" applyFill="1" applyBorder="1" applyAlignment="1" applyProtection="1">
      <alignment horizontal="right"/>
      <protection hidden="1"/>
    </xf>
    <xf numFmtId="0" fontId="20" fillId="14" borderId="142" xfId="0" applyFont="1" applyFill="1" applyBorder="1" applyProtection="1">
      <protection hidden="1"/>
    </xf>
    <xf numFmtId="0" fontId="20" fillId="14" borderId="143" xfId="0" applyFont="1" applyFill="1" applyBorder="1" applyProtection="1">
      <protection hidden="1"/>
    </xf>
    <xf numFmtId="0" fontId="15" fillId="0" borderId="0" xfId="0" applyFont="1" applyFill="1" applyProtection="1">
      <protection hidden="1"/>
    </xf>
    <xf numFmtId="0" fontId="32" fillId="2" borderId="0" xfId="0" applyFont="1" applyFill="1" applyBorder="1" applyAlignment="1" applyProtection="1">
      <alignment vertical="center"/>
      <protection hidden="1"/>
    </xf>
    <xf numFmtId="0" fontId="15" fillId="2" borderId="0" xfId="0" applyFont="1" applyFill="1" applyBorder="1" applyAlignment="1" applyProtection="1">
      <alignment horizontal="left" vertical="top" wrapText="1"/>
      <protection hidden="1"/>
    </xf>
    <xf numFmtId="0" fontId="15" fillId="2" borderId="0" xfId="0" applyNumberFormat="1" applyFont="1" applyFill="1" applyBorder="1" applyAlignment="1" applyProtection="1">
      <alignment vertical="top" wrapText="1"/>
      <protection hidden="1"/>
    </xf>
    <xf numFmtId="0" fontId="17" fillId="2" borderId="0" xfId="0" applyFont="1" applyFill="1" applyBorder="1" applyAlignment="1" applyProtection="1">
      <alignment wrapText="1"/>
      <protection hidden="1"/>
    </xf>
    <xf numFmtId="0" fontId="25" fillId="10" borderId="13" xfId="0" applyFont="1" applyFill="1" applyBorder="1" applyAlignment="1" applyProtection="1">
      <alignment horizontal="left" vertical="center" wrapText="1"/>
      <protection hidden="1"/>
    </xf>
    <xf numFmtId="0" fontId="28" fillId="2" borderId="0" xfId="0" applyNumberFormat="1" applyFont="1" applyFill="1" applyBorder="1" applyAlignment="1" applyProtection="1">
      <alignment vertical="top" wrapText="1"/>
      <protection hidden="1"/>
    </xf>
    <xf numFmtId="0" fontId="17" fillId="4" borderId="0" xfId="0" applyFont="1" applyFill="1" applyProtection="1">
      <protection hidden="1"/>
    </xf>
    <xf numFmtId="0" fontId="17" fillId="0" borderId="0" xfId="0" applyFont="1" applyFill="1" applyProtection="1">
      <protection hidden="1"/>
    </xf>
    <xf numFmtId="0" fontId="17" fillId="2" borderId="0" xfId="0" applyFont="1" applyFill="1" applyBorder="1" applyAlignment="1" applyProtection="1">
      <alignment vertical="top" wrapText="1"/>
      <protection hidden="1"/>
    </xf>
    <xf numFmtId="0" fontId="20" fillId="4" borderId="0" xfId="0" applyFont="1" applyFill="1" applyAlignment="1" applyProtection="1">
      <alignment vertical="top"/>
      <protection hidden="1"/>
    </xf>
    <xf numFmtId="0" fontId="20" fillId="0" borderId="0" xfId="0" applyFont="1" applyFill="1" applyAlignment="1" applyProtection="1">
      <alignment vertical="top"/>
      <protection hidden="1"/>
    </xf>
    <xf numFmtId="0" fontId="31" fillId="15" borderId="13" xfId="1" applyFont="1" applyFill="1" applyBorder="1" applyAlignment="1" applyProtection="1">
      <alignment vertical="center"/>
      <protection locked="0" hidden="1"/>
    </xf>
    <xf numFmtId="0" fontId="15" fillId="0" borderId="0" xfId="0" applyFont="1" applyFill="1" applyAlignment="1" applyProtection="1">
      <alignment vertical="center"/>
      <protection hidden="1"/>
    </xf>
    <xf numFmtId="0" fontId="15" fillId="0" borderId="0" xfId="0" applyFont="1" applyFill="1" applyAlignment="1" applyProtection="1">
      <alignment wrapText="1"/>
      <protection hidden="1"/>
    </xf>
    <xf numFmtId="0" fontId="15" fillId="0" borderId="0" xfId="0" applyFont="1" applyProtection="1">
      <protection hidden="1"/>
    </xf>
    <xf numFmtId="0" fontId="25" fillId="10" borderId="0" xfId="0" applyFont="1" applyFill="1" applyBorder="1" applyAlignment="1" applyProtection="1">
      <alignment horizontal="center" vertical="center"/>
      <protection hidden="1"/>
    </xf>
    <xf numFmtId="0" fontId="33" fillId="2" borderId="0" xfId="1" applyFont="1" applyFill="1" applyAlignment="1" applyProtection="1">
      <protection hidden="1"/>
    </xf>
    <xf numFmtId="0" fontId="29" fillId="2" borderId="0" xfId="0" applyFont="1" applyFill="1" applyAlignment="1" applyProtection="1">
      <alignment vertical="top" wrapText="1"/>
      <protection hidden="1"/>
    </xf>
    <xf numFmtId="0" fontId="15" fillId="2" borderId="0" xfId="0" applyFont="1" applyFill="1" applyAlignment="1" applyProtection="1">
      <alignment vertical="top" wrapText="1"/>
      <protection hidden="1"/>
    </xf>
    <xf numFmtId="0" fontId="34" fillId="2" borderId="0" xfId="0" applyFont="1" applyFill="1" applyAlignment="1" applyProtection="1">
      <alignment vertical="top" wrapText="1"/>
      <protection hidden="1"/>
    </xf>
    <xf numFmtId="0" fontId="31" fillId="2" borderId="0" xfId="1" applyFont="1" applyFill="1" applyAlignment="1" applyProtection="1">
      <alignment vertical="top" wrapText="1"/>
      <protection hidden="1"/>
    </xf>
    <xf numFmtId="0" fontId="25" fillId="0" borderId="0" xfId="0" applyFont="1" applyFill="1" applyBorder="1" applyAlignment="1" applyProtection="1">
      <alignment vertical="center"/>
      <protection hidden="1"/>
    </xf>
    <xf numFmtId="0" fontId="119" fillId="15" borderId="169" xfId="0" applyFont="1" applyFill="1" applyBorder="1" applyAlignment="1" applyProtection="1">
      <protection hidden="1"/>
    </xf>
    <xf numFmtId="0" fontId="0" fillId="0" borderId="166" xfId="0" applyBorder="1" applyProtection="1">
      <protection hidden="1"/>
    </xf>
    <xf numFmtId="0" fontId="0" fillId="0" borderId="0" xfId="0" applyAlignment="1" applyProtection="1">
      <alignment horizontal="left" vertical="center" indent="1"/>
      <protection hidden="1"/>
    </xf>
    <xf numFmtId="0" fontId="121" fillId="12" borderId="166" xfId="0" applyFont="1" applyFill="1" applyBorder="1" applyAlignment="1" applyProtection="1">
      <alignment horizontal="right"/>
      <protection hidden="1"/>
    </xf>
    <xf numFmtId="0" fontId="0" fillId="0" borderId="0" xfId="0" applyAlignment="1" applyProtection="1">
      <alignment horizontal="center"/>
      <protection hidden="1"/>
    </xf>
    <xf numFmtId="0" fontId="17" fillId="0" borderId="0" xfId="0" applyFont="1" applyBorder="1" applyAlignment="1" applyProtection="1">
      <alignment horizontal="left" vertical="center" wrapText="1"/>
      <protection hidden="1"/>
    </xf>
    <xf numFmtId="0" fontId="0" fillId="0" borderId="0" xfId="0" applyAlignment="1" applyProtection="1">
      <protection hidden="1"/>
    </xf>
    <xf numFmtId="0" fontId="122" fillId="16" borderId="169" xfId="0" applyFont="1" applyFill="1" applyBorder="1" applyAlignment="1" applyProtection="1">
      <alignment horizontal="center" vertical="top" wrapText="1"/>
      <protection hidden="1"/>
    </xf>
    <xf numFmtId="0" fontId="123" fillId="12" borderId="0" xfId="0" applyFont="1" applyFill="1" applyAlignment="1" applyProtection="1">
      <alignment horizontal="center" vertical="top" wrapText="1"/>
      <protection hidden="1"/>
    </xf>
    <xf numFmtId="0" fontId="122" fillId="17" borderId="169" xfId="0" applyFont="1" applyFill="1" applyBorder="1" applyAlignment="1" applyProtection="1">
      <alignment horizontal="center" vertical="top" wrapText="1"/>
      <protection hidden="1"/>
    </xf>
    <xf numFmtId="0" fontId="122" fillId="18" borderId="169" xfId="0" applyFont="1" applyFill="1" applyBorder="1" applyAlignment="1" applyProtection="1">
      <alignment horizontal="center" vertical="top" wrapText="1"/>
      <protection hidden="1"/>
    </xf>
    <xf numFmtId="0" fontId="87" fillId="19" borderId="169" xfId="1" applyFont="1" applyFill="1" applyBorder="1" applyAlignment="1" applyProtection="1">
      <alignment horizontal="left" wrapText="1"/>
      <protection hidden="1"/>
    </xf>
    <xf numFmtId="0" fontId="118" fillId="12" borderId="0" xfId="1" applyFont="1" applyFill="1" applyAlignment="1" applyProtection="1">
      <alignment horizontal="left" wrapText="1"/>
      <protection hidden="1"/>
    </xf>
    <xf numFmtId="0" fontId="87" fillId="14" borderId="169" xfId="1" applyFont="1" applyFill="1" applyBorder="1" applyAlignment="1" applyProtection="1">
      <alignment horizontal="left" wrapText="1"/>
      <protection hidden="1"/>
    </xf>
    <xf numFmtId="0" fontId="87" fillId="12" borderId="169" xfId="1" applyFont="1" applyFill="1" applyBorder="1" applyAlignment="1" applyProtection="1">
      <alignment horizontal="left" wrapText="1"/>
      <protection hidden="1"/>
    </xf>
    <xf numFmtId="0" fontId="5" fillId="12" borderId="0" xfId="1" applyFont="1" applyFill="1" applyAlignment="1" applyProtection="1">
      <alignment horizontal="center" vertical="center" wrapText="1"/>
      <protection hidden="1"/>
    </xf>
    <xf numFmtId="0" fontId="124" fillId="12" borderId="0" xfId="1" applyFont="1" applyFill="1" applyAlignment="1" applyProtection="1">
      <alignment horizontal="left" wrapText="1"/>
      <protection hidden="1"/>
    </xf>
    <xf numFmtId="0" fontId="22" fillId="2" borderId="144" xfId="0" applyFont="1" applyFill="1" applyBorder="1" applyAlignment="1" applyProtection="1">
      <alignment horizontal="left"/>
      <protection locked="0"/>
    </xf>
    <xf numFmtId="0" fontId="15" fillId="2" borderId="145" xfId="0" applyFont="1" applyFill="1" applyBorder="1" applyAlignment="1" applyProtection="1">
      <alignment horizontal="left"/>
      <protection locked="0"/>
    </xf>
    <xf numFmtId="0" fontId="6" fillId="2" borderId="145" xfId="1" applyFill="1" applyBorder="1" applyAlignment="1" applyProtection="1">
      <alignment horizontal="left"/>
      <protection locked="0"/>
    </xf>
    <xf numFmtId="0" fontId="15" fillId="2" borderId="144" xfId="0" applyFont="1" applyFill="1" applyBorder="1" applyAlignment="1" applyProtection="1">
      <alignment horizontal="left"/>
      <protection locked="0"/>
    </xf>
    <xf numFmtId="0" fontId="20" fillId="14" borderId="144" xfId="0" applyFont="1" applyFill="1" applyBorder="1" applyAlignment="1" applyProtection="1">
      <alignment horizontal="left"/>
      <protection locked="0"/>
    </xf>
    <xf numFmtId="0" fontId="20" fillId="14" borderId="145" xfId="0" applyFont="1" applyFill="1" applyBorder="1" applyAlignment="1" applyProtection="1">
      <alignment horizontal="left"/>
      <protection locked="0"/>
    </xf>
    <xf numFmtId="14" fontId="20" fillId="14" borderId="144" xfId="0" applyNumberFormat="1" applyFont="1" applyFill="1" applyBorder="1" applyAlignment="1" applyProtection="1">
      <alignment horizontal="left"/>
      <protection locked="0"/>
    </xf>
    <xf numFmtId="0" fontId="20" fillId="14" borderId="170" xfId="0" applyFont="1" applyFill="1" applyBorder="1" applyAlignment="1" applyProtection="1">
      <alignment horizontal="left"/>
      <protection locked="0"/>
    </xf>
    <xf numFmtId="0" fontId="20" fillId="14" borderId="171" xfId="0" applyFont="1" applyFill="1" applyBorder="1" applyAlignment="1" applyProtection="1">
      <alignment horizontal="left"/>
      <protection locked="0"/>
    </xf>
    <xf numFmtId="0" fontId="39" fillId="14" borderId="172" xfId="0" applyFont="1" applyFill="1" applyBorder="1" applyProtection="1">
      <protection hidden="1"/>
    </xf>
    <xf numFmtId="0" fontId="15" fillId="2" borderId="144" xfId="0" applyNumberFormat="1" applyFont="1" applyFill="1" applyBorder="1" applyAlignment="1" applyProtection="1">
      <alignment horizontal="left"/>
      <protection locked="0"/>
    </xf>
    <xf numFmtId="0" fontId="15" fillId="2" borderId="145" xfId="0" applyNumberFormat="1" applyFont="1" applyFill="1" applyBorder="1" applyAlignment="1" applyProtection="1">
      <alignment horizontal="left"/>
      <protection locked="0"/>
    </xf>
    <xf numFmtId="0" fontId="125" fillId="12" borderId="0" xfId="0" applyFont="1" applyFill="1" applyAlignment="1" applyProtection="1">
      <alignment vertical="top" wrapText="1"/>
      <protection hidden="1"/>
    </xf>
    <xf numFmtId="0" fontId="111" fillId="15" borderId="1" xfId="0" applyFont="1" applyFill="1" applyBorder="1" applyAlignment="1" applyProtection="1">
      <alignment horizontal="center" vertical="center"/>
      <protection hidden="1"/>
    </xf>
    <xf numFmtId="0" fontId="113" fillId="15" borderId="173" xfId="0" applyFont="1" applyFill="1" applyBorder="1" applyAlignment="1" applyProtection="1">
      <alignment horizontal="left" vertical="center" wrapText="1" indent="1"/>
      <protection hidden="1"/>
    </xf>
    <xf numFmtId="0" fontId="0" fillId="0" borderId="0" xfId="0" applyBorder="1" applyAlignment="1"/>
    <xf numFmtId="0" fontId="5" fillId="15" borderId="173" xfId="0" applyFont="1" applyFill="1" applyBorder="1" applyProtection="1">
      <protection hidden="1"/>
    </xf>
    <xf numFmtId="0" fontId="111" fillId="15" borderId="173" xfId="0" applyFont="1" applyFill="1" applyBorder="1" applyAlignment="1" applyProtection="1">
      <alignment horizontal="center" vertical="top"/>
      <protection hidden="1"/>
    </xf>
    <xf numFmtId="0" fontId="112" fillId="15" borderId="173" xfId="0" applyFont="1" applyFill="1" applyBorder="1" applyAlignment="1" applyProtection="1">
      <alignment vertical="center" wrapText="1"/>
      <protection hidden="1"/>
    </xf>
    <xf numFmtId="0" fontId="110" fillId="12" borderId="174" xfId="0" applyFont="1" applyFill="1" applyBorder="1" applyAlignment="1" applyProtection="1">
      <protection hidden="1"/>
    </xf>
    <xf numFmtId="0" fontId="5" fillId="15" borderId="173" xfId="0" applyFont="1" applyFill="1" applyBorder="1" applyAlignment="1" applyProtection="1">
      <alignment vertical="center"/>
      <protection hidden="1"/>
    </xf>
    <xf numFmtId="0" fontId="111" fillId="15" borderId="173" xfId="0" applyFont="1" applyFill="1" applyBorder="1" applyAlignment="1" applyProtection="1">
      <alignment horizontal="center" vertical="center"/>
      <protection hidden="1"/>
    </xf>
    <xf numFmtId="0" fontId="117" fillId="15" borderId="173" xfId="0" applyFont="1" applyFill="1" applyBorder="1" applyAlignment="1" applyProtection="1">
      <alignment vertical="center" wrapText="1"/>
      <protection hidden="1"/>
    </xf>
    <xf numFmtId="0" fontId="0" fillId="0" borderId="166" xfId="0" applyBorder="1" applyAlignment="1" applyProtection="1">
      <alignment horizontal="center"/>
      <protection hidden="1"/>
    </xf>
    <xf numFmtId="0" fontId="1" fillId="0" borderId="0" xfId="0" applyFont="1" applyAlignment="1" applyProtection="1">
      <alignment horizontal="center"/>
      <protection hidden="1"/>
    </xf>
    <xf numFmtId="0" fontId="25" fillId="0" borderId="0" xfId="0" applyFont="1" applyFill="1" applyBorder="1" applyAlignment="1" applyProtection="1">
      <alignment horizontal="center"/>
      <protection hidden="1"/>
    </xf>
    <xf numFmtId="0" fontId="19" fillId="0" borderId="0" xfId="0" applyFont="1" applyAlignment="1" applyProtection="1">
      <alignment horizontal="center" wrapText="1"/>
      <protection hidden="1"/>
    </xf>
    <xf numFmtId="0" fontId="19" fillId="0" borderId="0" xfId="0" applyFont="1" applyBorder="1" applyAlignment="1" applyProtection="1">
      <alignment horizontal="center" wrapText="1"/>
      <protection hidden="1"/>
    </xf>
    <xf numFmtId="0" fontId="17" fillId="0" borderId="0" xfId="0" applyFont="1" applyAlignment="1" applyProtection="1">
      <alignment horizontal="center" wrapText="1"/>
      <protection hidden="1"/>
    </xf>
    <xf numFmtId="0" fontId="126" fillId="0" borderId="0" xfId="1" applyFont="1" applyBorder="1" applyAlignment="1" applyProtection="1">
      <alignment horizontal="center"/>
      <protection hidden="1"/>
    </xf>
    <xf numFmtId="0" fontId="127" fillId="2" borderId="115" xfId="0" applyFont="1" applyFill="1" applyBorder="1" applyAlignment="1" applyProtection="1">
      <alignment horizontal="center" vertical="center" wrapText="1"/>
      <protection locked="0"/>
    </xf>
    <xf numFmtId="0" fontId="127" fillId="2" borderId="116" xfId="0" applyFont="1" applyFill="1" applyBorder="1" applyAlignment="1" applyProtection="1">
      <alignment horizontal="center" vertical="center" wrapText="1"/>
      <protection locked="0"/>
    </xf>
    <xf numFmtId="0" fontId="31" fillId="0" borderId="61" xfId="1" applyFont="1" applyBorder="1" applyAlignment="1" applyProtection="1">
      <alignment vertical="top" wrapText="1"/>
      <protection locked="0"/>
    </xf>
    <xf numFmtId="0" fontId="128" fillId="0" borderId="0" xfId="0" applyFont="1"/>
    <xf numFmtId="0" fontId="17" fillId="2" borderId="0" xfId="0" applyFont="1" applyFill="1" applyBorder="1" applyAlignment="1" applyProtection="1">
      <alignment horizontal="left" vertical="top" wrapText="1" indent="17"/>
      <protection hidden="1"/>
    </xf>
    <xf numFmtId="0" fontId="16" fillId="2" borderId="0" xfId="0" applyFont="1" applyFill="1" applyBorder="1" applyAlignment="1" applyProtection="1">
      <alignment horizontal="left" wrapText="1" indent="17"/>
      <protection hidden="1"/>
    </xf>
    <xf numFmtId="0" fontId="15" fillId="2" borderId="0" xfId="0" applyNumberFormat="1" applyFont="1" applyFill="1" applyBorder="1" applyAlignment="1" applyProtection="1">
      <alignment vertical="center" wrapText="1"/>
      <protection hidden="1"/>
    </xf>
    <xf numFmtId="0" fontId="37" fillId="2" borderId="175" xfId="1" applyFont="1" applyFill="1" applyBorder="1" applyAlignment="1" applyProtection="1">
      <alignment wrapText="1"/>
      <protection hidden="1"/>
    </xf>
    <xf numFmtId="0" fontId="25" fillId="10" borderId="168" xfId="0" applyFont="1" applyFill="1" applyBorder="1" applyAlignment="1" applyProtection="1">
      <alignment horizontal="center" vertical="center"/>
      <protection locked="0" hidden="1"/>
    </xf>
    <xf numFmtId="0" fontId="17" fillId="15" borderId="114" xfId="0" applyFont="1" applyFill="1" applyBorder="1" applyAlignment="1" applyProtection="1">
      <alignment horizontal="left" vertical="top" wrapText="1"/>
      <protection locked="0"/>
    </xf>
    <xf numFmtId="0" fontId="17" fillId="15" borderId="133" xfId="0" applyFont="1" applyFill="1" applyBorder="1" applyAlignment="1" applyProtection="1">
      <alignment horizontal="left" vertical="top" wrapText="1"/>
      <protection locked="0"/>
    </xf>
    <xf numFmtId="0" fontId="17" fillId="15" borderId="134" xfId="0" applyFont="1" applyFill="1" applyBorder="1" applyAlignment="1" applyProtection="1">
      <alignment horizontal="left" vertical="top" wrapText="1"/>
      <protection locked="0"/>
    </xf>
    <xf numFmtId="0" fontId="40" fillId="2" borderId="0" xfId="0" applyFont="1" applyFill="1" applyBorder="1" applyAlignment="1">
      <alignment horizontal="center" wrapText="1"/>
    </xf>
    <xf numFmtId="0" fontId="20" fillId="2" borderId="46" xfId="0" applyFont="1" applyFill="1" applyBorder="1" applyAlignment="1">
      <alignment wrapText="1"/>
    </xf>
    <xf numFmtId="0" fontId="17" fillId="2" borderId="64" xfId="0" applyFont="1" applyFill="1" applyBorder="1" applyAlignment="1">
      <alignment horizontal="left" vertical="top" wrapText="1"/>
    </xf>
    <xf numFmtId="0" fontId="17" fillId="15" borderId="135" xfId="0" applyFont="1" applyFill="1" applyBorder="1" applyAlignment="1" applyProtection="1">
      <alignment horizontal="left" vertical="top" wrapText="1"/>
      <protection locked="0"/>
    </xf>
    <xf numFmtId="0" fontId="17" fillId="15" borderId="139" xfId="0" applyFont="1" applyFill="1" applyBorder="1" applyAlignment="1" applyProtection="1">
      <alignment horizontal="left" vertical="top" wrapText="1"/>
      <protection locked="0"/>
    </xf>
    <xf numFmtId="0" fontId="15" fillId="2" borderId="0" xfId="0" applyFont="1" applyFill="1" applyAlignment="1">
      <alignment wrapText="1"/>
    </xf>
    <xf numFmtId="0" fontId="15" fillId="4" borderId="0" xfId="0" applyFont="1" applyFill="1" applyAlignment="1">
      <alignment wrapText="1"/>
    </xf>
    <xf numFmtId="0" fontId="15" fillId="0" borderId="0" xfId="0" applyFont="1" applyFill="1" applyAlignment="1">
      <alignment wrapText="1"/>
    </xf>
    <xf numFmtId="0" fontId="15" fillId="0" borderId="0" xfId="0" applyFont="1" applyAlignment="1">
      <alignment wrapText="1"/>
    </xf>
    <xf numFmtId="0" fontId="37" fillId="2" borderId="0" xfId="1" applyFont="1" applyFill="1" applyBorder="1" applyAlignment="1" applyProtection="1">
      <alignment horizontal="left" vertical="center" indent="40"/>
      <protection locked="0"/>
    </xf>
    <xf numFmtId="0" fontId="37" fillId="2" borderId="0" xfId="1" applyFont="1" applyFill="1" applyBorder="1" applyAlignment="1" applyProtection="1">
      <alignment horizontal="left" vertical="center"/>
      <protection locked="0"/>
    </xf>
    <xf numFmtId="0" fontId="15" fillId="2" borderId="0" xfId="1" applyFont="1" applyFill="1" applyBorder="1" applyAlignment="1" applyProtection="1">
      <alignment horizontal="right" vertical="center"/>
      <protection locked="0"/>
    </xf>
    <xf numFmtId="0" fontId="37" fillId="2" borderId="0" xfId="1" applyFont="1" applyFill="1" applyBorder="1" applyAlignment="1" applyProtection="1">
      <alignment horizontal="left"/>
      <protection locked="0"/>
    </xf>
    <xf numFmtId="0" fontId="37" fillId="2" borderId="0" xfId="1" applyFont="1" applyFill="1" applyBorder="1" applyAlignment="1" applyProtection="1">
      <alignment vertical="center" wrapText="1"/>
      <protection locked="0" hidden="1"/>
    </xf>
    <xf numFmtId="0" fontId="97" fillId="0" borderId="52" xfId="1" applyFont="1" applyBorder="1" applyAlignment="1" applyProtection="1">
      <alignment vertical="top" wrapText="1"/>
      <protection locked="0"/>
    </xf>
    <xf numFmtId="0" fontId="6" fillId="0" borderId="0" xfId="1" applyBorder="1" applyAlignment="1" applyProtection="1">
      <alignment vertical="top" wrapText="1"/>
      <protection locked="0"/>
    </xf>
    <xf numFmtId="0" fontId="15" fillId="2" borderId="0" xfId="0" applyFont="1" applyFill="1" applyAlignment="1" applyProtection="1">
      <alignment horizontal="center"/>
      <protection hidden="1"/>
    </xf>
    <xf numFmtId="0" fontId="25" fillId="12" borderId="176" xfId="0" applyFont="1" applyFill="1" applyBorder="1" applyAlignment="1">
      <alignment horizontal="left" vertical="center" indent="1"/>
    </xf>
    <xf numFmtId="0" fontId="25" fillId="12" borderId="177" xfId="0" applyFont="1" applyFill="1" applyBorder="1" applyAlignment="1">
      <alignment horizontal="left" vertical="center" indent="1"/>
    </xf>
    <xf numFmtId="0" fontId="25" fillId="12" borderId="178" xfId="0" applyFont="1" applyFill="1" applyBorder="1" applyAlignment="1">
      <alignment horizontal="left" vertical="center" indent="1"/>
    </xf>
    <xf numFmtId="0" fontId="40" fillId="2" borderId="146" xfId="0" applyFont="1" applyFill="1" applyBorder="1" applyAlignment="1" applyProtection="1">
      <alignment horizontal="center" vertical="center"/>
      <protection hidden="1"/>
    </xf>
    <xf numFmtId="0" fontId="41" fillId="2" borderId="147" xfId="0" applyFont="1" applyFill="1" applyBorder="1" applyAlignment="1">
      <alignment horizontal="center"/>
    </xf>
    <xf numFmtId="0" fontId="41" fillId="2" borderId="148" xfId="0" applyFont="1" applyFill="1" applyBorder="1" applyAlignment="1">
      <alignment horizontal="center"/>
    </xf>
    <xf numFmtId="0" fontId="120" fillId="15" borderId="179" xfId="1" applyFont="1" applyFill="1" applyBorder="1" applyAlignment="1" applyProtection="1">
      <alignment horizontal="left" vertical="center" indent="1"/>
      <protection locked="0"/>
    </xf>
    <xf numFmtId="0" fontId="120" fillId="15" borderId="166" xfId="1" applyFont="1" applyFill="1" applyBorder="1" applyAlignment="1" applyProtection="1">
      <alignment horizontal="left" vertical="center" indent="1"/>
      <protection locked="0"/>
    </xf>
    <xf numFmtId="0" fontId="120" fillId="15" borderId="180" xfId="1" applyFont="1" applyFill="1" applyBorder="1" applyAlignment="1" applyProtection="1">
      <alignment horizontal="left" vertical="center" indent="1"/>
      <protection locked="0"/>
    </xf>
    <xf numFmtId="0" fontId="47" fillId="15" borderId="0" xfId="1" applyFont="1" applyFill="1" applyBorder="1" applyAlignment="1" applyProtection="1">
      <alignment horizontal="left" vertical="center" indent="1"/>
      <protection locked="0" hidden="1"/>
    </xf>
    <xf numFmtId="0" fontId="129" fillId="15" borderId="0" xfId="1" applyFont="1" applyFill="1" applyAlignment="1" applyProtection="1">
      <alignment horizontal="left" vertical="center" indent="1"/>
      <protection locked="0" hidden="1"/>
    </xf>
    <xf numFmtId="0" fontId="15" fillId="2" borderId="181" xfId="0" applyFont="1" applyFill="1" applyBorder="1" applyAlignment="1" applyProtection="1">
      <alignment horizontal="center"/>
      <protection hidden="1"/>
    </xf>
    <xf numFmtId="0" fontId="16" fillId="2" borderId="0" xfId="0" applyFont="1" applyFill="1" applyAlignment="1" applyProtection="1">
      <alignment horizontal="center" vertical="center"/>
      <protection hidden="1"/>
    </xf>
    <xf numFmtId="0" fontId="25" fillId="10" borderId="182" xfId="0" applyFont="1" applyFill="1" applyBorder="1" applyAlignment="1">
      <alignment horizontal="center" vertical="center"/>
    </xf>
    <xf numFmtId="0" fontId="25" fillId="10" borderId="183" xfId="0" applyFont="1" applyFill="1" applyBorder="1" applyAlignment="1">
      <alignment horizontal="center" vertical="center"/>
    </xf>
    <xf numFmtId="0" fontId="25" fillId="10" borderId="184" xfId="0" applyFont="1" applyFill="1" applyBorder="1" applyAlignment="1">
      <alignment horizontal="center" vertical="center"/>
    </xf>
    <xf numFmtId="0" fontId="28" fillId="2" borderId="0" xfId="0" applyFont="1" applyFill="1" applyBorder="1" applyAlignment="1" applyProtection="1">
      <alignment horizontal="left" vertical="center" indent="15"/>
      <protection hidden="1"/>
    </xf>
    <xf numFmtId="0" fontId="15" fillId="2" borderId="18" xfId="0" applyFont="1" applyFill="1" applyBorder="1" applyAlignment="1" applyProtection="1">
      <alignment horizontal="center"/>
      <protection hidden="1"/>
    </xf>
    <xf numFmtId="0" fontId="15" fillId="2" borderId="14" xfId="0" applyFont="1" applyFill="1" applyBorder="1" applyAlignment="1" applyProtection="1">
      <alignment horizontal="center"/>
      <protection hidden="1"/>
    </xf>
    <xf numFmtId="0" fontId="15" fillId="2" borderId="19" xfId="0" applyFont="1" applyFill="1" applyBorder="1" applyAlignment="1" applyProtection="1">
      <alignment horizontal="center"/>
      <protection hidden="1"/>
    </xf>
    <xf numFmtId="0" fontId="20" fillId="2" borderId="84" xfId="0" applyFont="1" applyFill="1" applyBorder="1" applyAlignment="1" applyProtection="1">
      <alignment horizontal="center" vertical="center" wrapText="1"/>
      <protection locked="0"/>
    </xf>
    <xf numFmtId="0" fontId="20" fillId="2" borderId="45" xfId="0" applyFont="1" applyFill="1" applyBorder="1" applyAlignment="1" applyProtection="1">
      <alignment horizontal="center" vertical="center" wrapText="1"/>
      <protection locked="0"/>
    </xf>
    <xf numFmtId="0" fontId="20" fillId="2" borderId="46" xfId="0" applyFont="1" applyFill="1" applyBorder="1" applyAlignment="1" applyProtection="1">
      <alignment horizontal="center" vertical="center" wrapText="1"/>
      <protection locked="0"/>
    </xf>
    <xf numFmtId="0" fontId="25" fillId="10" borderId="149" xfId="0" applyFont="1" applyFill="1" applyBorder="1" applyAlignment="1" applyProtection="1">
      <alignment horizontal="center" vertical="center"/>
      <protection locked="0" hidden="1"/>
    </xf>
    <xf numFmtId="0" fontId="25" fillId="10" borderId="150" xfId="0" applyFont="1" applyFill="1" applyBorder="1" applyAlignment="1" applyProtection="1">
      <alignment horizontal="center" vertical="center"/>
      <protection locked="0" hidden="1"/>
    </xf>
    <xf numFmtId="0" fontId="25" fillId="10" borderId="151" xfId="0" applyFont="1" applyFill="1" applyBorder="1" applyAlignment="1" applyProtection="1">
      <alignment horizontal="center" vertical="center"/>
      <protection locked="0" hidden="1"/>
    </xf>
    <xf numFmtId="0" fontId="29" fillId="2" borderId="3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19" fillId="0" borderId="50" xfId="0" applyFont="1" applyBorder="1" applyAlignment="1">
      <alignment horizontal="center" vertical="center" textRotation="180" wrapText="1"/>
    </xf>
    <xf numFmtId="0" fontId="19" fillId="0" borderId="12" xfId="0" applyFont="1" applyBorder="1" applyAlignment="1">
      <alignment horizontal="center" vertical="center" textRotation="180" wrapText="1"/>
    </xf>
    <xf numFmtId="0" fontId="27" fillId="2" borderId="36"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40" fillId="2" borderId="0" xfId="0" applyFont="1" applyFill="1" applyBorder="1" applyAlignment="1">
      <alignment horizontal="center"/>
    </xf>
    <xf numFmtId="0" fontId="55" fillId="2" borderId="0"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44" fillId="10" borderId="14" xfId="0" applyFont="1" applyFill="1" applyBorder="1" applyAlignment="1" applyProtection="1">
      <alignment horizontal="left" wrapText="1"/>
      <protection locked="0"/>
    </xf>
    <xf numFmtId="0" fontId="44" fillId="10" borderId="19" xfId="0" applyFont="1" applyFill="1" applyBorder="1" applyAlignment="1" applyProtection="1">
      <alignment horizontal="left" wrapText="1"/>
      <protection locked="0"/>
    </xf>
    <xf numFmtId="0" fontId="25" fillId="10" borderId="149" xfId="0" applyFont="1" applyFill="1" applyBorder="1" applyAlignment="1" applyProtection="1">
      <alignment horizontal="center" vertical="center"/>
      <protection locked="0"/>
    </xf>
    <xf numFmtId="0" fontId="25" fillId="10" borderId="150" xfId="0" applyFont="1" applyFill="1" applyBorder="1" applyAlignment="1" applyProtection="1">
      <alignment horizontal="center" vertical="center"/>
      <protection locked="0"/>
    </xf>
    <xf numFmtId="0" fontId="25" fillId="10" borderId="151" xfId="0" applyFont="1" applyFill="1" applyBorder="1" applyAlignment="1" applyProtection="1">
      <alignment horizontal="center" vertical="center"/>
      <protection locked="0"/>
    </xf>
    <xf numFmtId="0" fontId="29" fillId="2" borderId="39" xfId="0" applyFont="1" applyFill="1" applyBorder="1" applyAlignment="1">
      <alignment horizontal="center" vertical="center"/>
    </xf>
    <xf numFmtId="0" fontId="29" fillId="2" borderId="10" xfId="0" applyFont="1" applyFill="1" applyBorder="1" applyAlignment="1">
      <alignment horizontal="center" vertical="center"/>
    </xf>
    <xf numFmtId="0" fontId="4" fillId="2" borderId="0" xfId="0" applyFont="1" applyFill="1" applyBorder="1" applyAlignment="1">
      <alignment horizontal="center"/>
    </xf>
    <xf numFmtId="0" fontId="19" fillId="0" borderId="51" xfId="0" applyFont="1" applyBorder="1" applyAlignment="1">
      <alignment horizontal="center" vertical="center" textRotation="180" wrapText="1"/>
    </xf>
    <xf numFmtId="0" fontId="44" fillId="10" borderId="185" xfId="0" applyFont="1" applyFill="1" applyBorder="1" applyAlignment="1">
      <alignment horizontal="left" wrapText="1"/>
    </xf>
    <xf numFmtId="0" fontId="44" fillId="10" borderId="14" xfId="0" applyFont="1" applyFill="1" applyBorder="1" applyAlignment="1">
      <alignment horizontal="left" wrapText="1"/>
    </xf>
    <xf numFmtId="0" fontId="44" fillId="10" borderId="19" xfId="0" applyFont="1" applyFill="1" applyBorder="1" applyAlignment="1">
      <alignment horizontal="left" wrapText="1"/>
    </xf>
    <xf numFmtId="0" fontId="18" fillId="2" borderId="37" xfId="0" applyFont="1" applyFill="1" applyBorder="1" applyAlignment="1">
      <alignment horizontal="center" vertical="top" wrapText="1"/>
    </xf>
    <xf numFmtId="0" fontId="43" fillId="2" borderId="0" xfId="0" applyFont="1" applyFill="1" applyBorder="1" applyAlignment="1">
      <alignment horizontal="left" indent="15"/>
    </xf>
    <xf numFmtId="0" fontId="48" fillId="10" borderId="14" xfId="1" applyFont="1" applyFill="1" applyBorder="1" applyAlignment="1" applyProtection="1">
      <alignment horizontal="left" wrapText="1"/>
    </xf>
    <xf numFmtId="0" fontId="48" fillId="10" borderId="19" xfId="1" applyFont="1" applyFill="1" applyBorder="1" applyAlignment="1" applyProtection="1">
      <alignment horizontal="left" wrapText="1"/>
    </xf>
    <xf numFmtId="0" fontId="47" fillId="0" borderId="69" xfId="1" applyFont="1" applyBorder="1" applyAlignment="1" applyProtection="1">
      <alignment horizontal="left" vertical="top" wrapText="1" indent="2"/>
      <protection locked="0" hidden="1"/>
    </xf>
    <xf numFmtId="0" fontId="47" fillId="0" borderId="61" xfId="1" applyFont="1" applyBorder="1" applyAlignment="1" applyProtection="1">
      <alignment horizontal="left" vertical="top" wrapText="1" indent="2"/>
      <protection locked="0" hidden="1"/>
    </xf>
    <xf numFmtId="0" fontId="47" fillId="0" borderId="137" xfId="1" applyFont="1" applyBorder="1" applyAlignment="1" applyProtection="1">
      <alignment horizontal="left" vertical="top" wrapText="1" indent="2"/>
      <protection locked="0" hidden="1"/>
    </xf>
    <xf numFmtId="0" fontId="130" fillId="10" borderId="14" xfId="1" applyFont="1" applyFill="1" applyBorder="1" applyAlignment="1" applyProtection="1">
      <alignment horizontal="left" wrapText="1"/>
      <protection locked="0"/>
    </xf>
    <xf numFmtId="0" fontId="130" fillId="10" borderId="19" xfId="1" applyFont="1" applyFill="1" applyBorder="1" applyAlignment="1" applyProtection="1">
      <alignment horizontal="left" wrapText="1"/>
      <protection locked="0"/>
    </xf>
    <xf numFmtId="0" fontId="16" fillId="0" borderId="69" xfId="0" applyFont="1" applyBorder="1" applyAlignment="1" applyProtection="1">
      <alignment horizontal="left" vertical="top" wrapText="1" indent="2"/>
      <protection hidden="1"/>
    </xf>
    <xf numFmtId="0" fontId="16" fillId="0" borderId="61" xfId="0" applyFont="1" applyBorder="1" applyAlignment="1" applyProtection="1">
      <alignment horizontal="left" vertical="top" wrapText="1" indent="2"/>
      <protection hidden="1"/>
    </xf>
    <xf numFmtId="0" fontId="16" fillId="0" borderId="137" xfId="0" applyFont="1" applyBorder="1" applyAlignment="1" applyProtection="1">
      <alignment horizontal="left" vertical="top" wrapText="1" indent="2"/>
      <protection hidden="1"/>
    </xf>
    <xf numFmtId="0" fontId="15" fillId="2" borderId="71" xfId="0" applyFont="1" applyFill="1" applyBorder="1" applyAlignment="1">
      <alignment horizontal="center"/>
    </xf>
    <xf numFmtId="0" fontId="15" fillId="2" borderId="0" xfId="0" applyFont="1" applyFill="1" applyBorder="1" applyAlignment="1">
      <alignment horizontal="center"/>
    </xf>
    <xf numFmtId="0" fontId="15" fillId="2" borderId="10" xfId="0" applyFont="1" applyFill="1" applyBorder="1" applyAlignment="1">
      <alignment horizontal="center"/>
    </xf>
    <xf numFmtId="0" fontId="47" fillId="2" borderId="107" xfId="1" applyFont="1" applyFill="1" applyBorder="1" applyAlignment="1" applyProtection="1">
      <alignment horizontal="left" indent="2"/>
      <protection locked="0" hidden="1"/>
    </xf>
    <xf numFmtId="0" fontId="47" fillId="2" borderId="53" xfId="1" applyFont="1" applyFill="1" applyBorder="1" applyAlignment="1" applyProtection="1">
      <alignment horizontal="left" indent="2"/>
      <protection locked="0" hidden="1"/>
    </xf>
    <xf numFmtId="0" fontId="47" fillId="2" borderId="134" xfId="1" applyFont="1" applyFill="1" applyBorder="1" applyAlignment="1" applyProtection="1">
      <alignment horizontal="left" indent="2"/>
      <protection locked="0" hidden="1"/>
    </xf>
    <xf numFmtId="0" fontId="18" fillId="2" borderId="0" xfId="0" applyFont="1" applyFill="1" applyBorder="1" applyAlignment="1">
      <alignment horizontal="center" vertical="top" wrapText="1"/>
    </xf>
    <xf numFmtId="0" fontId="15" fillId="2" borderId="18" xfId="0" applyFont="1" applyFill="1" applyBorder="1" applyAlignment="1">
      <alignment horizontal="center"/>
    </xf>
    <xf numFmtId="0" fontId="15" fillId="2" borderId="14" xfId="0" applyFont="1" applyFill="1" applyBorder="1" applyAlignment="1">
      <alignment horizontal="center"/>
    </xf>
    <xf numFmtId="0" fontId="15" fillId="2" borderId="19" xfId="0" applyFont="1" applyFill="1" applyBorder="1" applyAlignment="1">
      <alignment horizontal="center"/>
    </xf>
    <xf numFmtId="0" fontId="15" fillId="2" borderId="20" xfId="0" applyFont="1" applyFill="1" applyBorder="1" applyAlignment="1">
      <alignment horizontal="center"/>
    </xf>
    <xf numFmtId="0" fontId="15" fillId="2" borderId="1" xfId="0" applyFont="1" applyFill="1" applyBorder="1" applyAlignment="1">
      <alignment horizontal="center"/>
    </xf>
    <xf numFmtId="0" fontId="15" fillId="2" borderId="11" xfId="0" applyFont="1" applyFill="1" applyBorder="1" applyAlignment="1">
      <alignment horizontal="center"/>
    </xf>
    <xf numFmtId="0" fontId="28" fillId="2" borderId="0" xfId="0" applyFont="1" applyFill="1" applyBorder="1" applyAlignment="1">
      <alignment horizontal="left" vertical="center" indent="15"/>
    </xf>
    <xf numFmtId="0" fontId="15" fillId="2" borderId="36" xfId="0" applyFont="1" applyFill="1" applyBorder="1" applyAlignment="1">
      <alignment horizontal="center"/>
    </xf>
    <xf numFmtId="0" fontId="15" fillId="2" borderId="37" xfId="0" applyFont="1" applyFill="1" applyBorder="1" applyAlignment="1">
      <alignment horizontal="center"/>
    </xf>
    <xf numFmtId="0" fontId="15" fillId="2" borderId="39" xfId="0" applyFont="1" applyFill="1" applyBorder="1" applyAlignment="1">
      <alignment horizontal="center"/>
    </xf>
    <xf numFmtId="0" fontId="18" fillId="14" borderId="0" xfId="0" applyFont="1" applyFill="1" applyBorder="1" applyAlignment="1">
      <alignment horizontal="center" vertical="top" wrapText="1"/>
    </xf>
    <xf numFmtId="0" fontId="130" fillId="14" borderId="14" xfId="1" applyFont="1" applyFill="1" applyBorder="1" applyAlignment="1" applyProtection="1">
      <alignment horizontal="left" wrapText="1"/>
      <protection locked="0"/>
    </xf>
    <xf numFmtId="0" fontId="44" fillId="14" borderId="14" xfId="0" applyFont="1" applyFill="1" applyBorder="1" applyAlignment="1">
      <alignment horizontal="left" wrapText="1"/>
    </xf>
    <xf numFmtId="0" fontId="31" fillId="2" borderId="63" xfId="1" applyFont="1" applyFill="1" applyBorder="1" applyAlignment="1" applyProtection="1">
      <alignment horizontal="left" vertical="center" wrapText="1"/>
      <protection locked="0"/>
    </xf>
    <xf numFmtId="0" fontId="31" fillId="2" borderId="64" xfId="1" applyFont="1" applyFill="1" applyBorder="1" applyAlignment="1" applyProtection="1">
      <alignment horizontal="left" vertical="center" wrapText="1"/>
      <protection locked="0"/>
    </xf>
    <xf numFmtId="0" fontId="19" fillId="2" borderId="18"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8" xfId="0" applyFont="1" applyFill="1" applyBorder="1" applyAlignment="1" applyProtection="1">
      <alignment horizontal="center"/>
      <protection hidden="1"/>
    </xf>
    <xf numFmtId="0" fontId="29" fillId="2" borderId="14" xfId="0" applyFont="1" applyFill="1" applyBorder="1" applyAlignment="1" applyProtection="1">
      <alignment horizontal="center"/>
      <protection hidden="1"/>
    </xf>
    <xf numFmtId="0" fontId="29" fillId="2" borderId="19" xfId="0" applyFont="1" applyFill="1" applyBorder="1" applyAlignment="1" applyProtection="1">
      <alignment horizontal="center"/>
      <protection hidden="1"/>
    </xf>
    <xf numFmtId="0" fontId="27" fillId="2" borderId="2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0" fillId="2" borderId="0" xfId="1" applyFont="1" applyFill="1" applyBorder="1" applyAlignment="1" applyProtection="1">
      <alignment horizontal="right"/>
      <protection locked="0"/>
    </xf>
    <xf numFmtId="0" fontId="20" fillId="2" borderId="36" xfId="1" applyFont="1" applyFill="1" applyBorder="1" applyAlignment="1" applyProtection="1">
      <alignment horizontal="left" vertical="center" wrapText="1" indent="40"/>
    </xf>
    <xf numFmtId="0" fontId="20" fillId="2" borderId="37" xfId="1" applyFont="1" applyFill="1" applyBorder="1" applyAlignment="1" applyProtection="1">
      <alignment horizontal="left" vertical="center" wrapText="1" indent="40"/>
    </xf>
    <xf numFmtId="0" fontId="20" fillId="2" borderId="39" xfId="1" applyFont="1" applyFill="1" applyBorder="1" applyAlignment="1" applyProtection="1">
      <alignment horizontal="left" vertical="center" wrapText="1" indent="40"/>
    </xf>
    <xf numFmtId="0" fontId="14" fillId="2" borderId="0" xfId="0" applyFont="1" applyFill="1" applyBorder="1" applyAlignment="1">
      <alignment horizontal="left" indent="15"/>
    </xf>
    <xf numFmtId="0" fontId="21" fillId="2" borderId="0" xfId="0" applyFont="1" applyFill="1" applyBorder="1" applyAlignment="1">
      <alignment horizontal="left" indent="15"/>
    </xf>
    <xf numFmtId="0" fontId="13" fillId="2" borderId="0" xfId="0" applyFont="1" applyFill="1" applyBorder="1" applyAlignment="1">
      <alignment horizontal="left" vertical="center" indent="15"/>
    </xf>
    <xf numFmtId="0" fontId="0" fillId="2" borderId="0" xfId="0" applyFill="1" applyBorder="1" applyAlignment="1">
      <alignment horizontal="left" vertical="center" indent="15"/>
    </xf>
    <xf numFmtId="0" fontId="37" fillId="2" borderId="20" xfId="1" applyFont="1" applyFill="1" applyBorder="1" applyAlignment="1" applyProtection="1">
      <alignment horizontal="left" vertical="center" indent="40"/>
      <protection locked="0"/>
    </xf>
    <xf numFmtId="0" fontId="37" fillId="2" borderId="1" xfId="1" applyFont="1" applyFill="1" applyBorder="1" applyAlignment="1" applyProtection="1">
      <alignment horizontal="left" vertical="center" indent="40"/>
      <protection locked="0"/>
    </xf>
    <xf numFmtId="0" fontId="37" fillId="2" borderId="11" xfId="1" applyFont="1" applyFill="1" applyBorder="1" applyAlignment="1" applyProtection="1">
      <alignment horizontal="left" vertical="center" indent="40"/>
      <protection locked="0"/>
    </xf>
    <xf numFmtId="0" fontId="45" fillId="0" borderId="14" xfId="0" applyFont="1" applyBorder="1" applyAlignment="1">
      <alignment horizontal="left" vertical="top" wrapText="1"/>
    </xf>
    <xf numFmtId="0" fontId="45" fillId="0" borderId="19" xfId="0" applyFont="1" applyBorder="1" applyAlignment="1">
      <alignment horizontal="left" vertical="top" wrapText="1"/>
    </xf>
    <xf numFmtId="0" fontId="45" fillId="0" borderId="0" xfId="0" applyFont="1" applyBorder="1" applyAlignment="1">
      <alignment horizontal="left" vertical="top" wrapText="1"/>
    </xf>
    <xf numFmtId="0" fontId="45" fillId="0" borderId="3" xfId="0" applyFont="1" applyBorder="1" applyAlignment="1">
      <alignment horizontal="left" vertical="top" wrapText="1"/>
    </xf>
    <xf numFmtId="0" fontId="45" fillId="0" borderId="37" xfId="0" applyFont="1" applyBorder="1" applyAlignment="1">
      <alignment horizontal="left" vertical="top" wrapText="1"/>
    </xf>
    <xf numFmtId="0" fontId="45" fillId="0" borderId="39" xfId="0" applyFont="1" applyBorder="1" applyAlignment="1">
      <alignment horizontal="left" vertical="top" wrapText="1"/>
    </xf>
    <xf numFmtId="0" fontId="130" fillId="20" borderId="71" xfId="1" applyFont="1" applyFill="1" applyBorder="1" applyAlignment="1" applyProtection="1">
      <alignment horizontal="center" vertical="center"/>
    </xf>
    <xf numFmtId="0" fontId="130" fillId="20" borderId="0" xfId="1" applyFont="1" applyFill="1" applyBorder="1" applyAlignment="1" applyProtection="1">
      <alignment horizontal="center" vertical="center"/>
    </xf>
    <xf numFmtId="0" fontId="130" fillId="20" borderId="10" xfId="1" applyFont="1" applyFill="1" applyBorder="1" applyAlignment="1" applyProtection="1">
      <alignment horizontal="center" vertical="center"/>
    </xf>
    <xf numFmtId="0" fontId="17" fillId="2" borderId="142" xfId="0" applyFont="1" applyFill="1" applyBorder="1" applyAlignment="1">
      <alignment horizontal="center"/>
    </xf>
    <xf numFmtId="0" fontId="130" fillId="16" borderId="186" xfId="1" applyFont="1" applyFill="1" applyBorder="1" applyAlignment="1" applyProtection="1">
      <alignment horizontal="center" vertical="center"/>
    </xf>
    <xf numFmtId="0" fontId="130" fillId="16" borderId="187" xfId="1" applyFont="1" applyFill="1" applyBorder="1" applyAlignment="1" applyProtection="1">
      <alignment horizontal="center" vertical="center"/>
    </xf>
    <xf numFmtId="0" fontId="130" fillId="16" borderId="188" xfId="1" applyFont="1" applyFill="1" applyBorder="1" applyAlignment="1" applyProtection="1">
      <alignment horizontal="center" vertical="center"/>
    </xf>
    <xf numFmtId="0" fontId="17" fillId="0" borderId="12" xfId="0" applyFont="1" applyBorder="1" applyAlignment="1">
      <alignment vertical="top" wrapText="1"/>
    </xf>
    <xf numFmtId="0" fontId="17" fillId="0" borderId="51" xfId="0" applyFont="1" applyBorder="1" applyAlignment="1">
      <alignment vertical="top" wrapText="1"/>
    </xf>
    <xf numFmtId="0" fontId="15" fillId="3" borderId="146" xfId="1" applyFont="1" applyFill="1" applyBorder="1" applyAlignment="1" applyProtection="1">
      <alignment horizontal="left" wrapText="1"/>
      <protection locked="0"/>
    </xf>
    <xf numFmtId="0" fontId="15" fillId="3" borderId="147" xfId="1" applyFont="1" applyFill="1" applyBorder="1" applyAlignment="1" applyProtection="1">
      <alignment horizontal="left"/>
      <protection locked="0"/>
    </xf>
    <xf numFmtId="0" fontId="15" fillId="3" borderId="148" xfId="1" applyFont="1" applyFill="1" applyBorder="1" applyAlignment="1" applyProtection="1">
      <alignment horizontal="left"/>
      <protection locked="0"/>
    </xf>
    <xf numFmtId="0" fontId="30" fillId="2" borderId="36" xfId="0" applyFont="1" applyFill="1" applyBorder="1" applyAlignment="1">
      <alignment horizontal="center"/>
    </xf>
    <xf numFmtId="0" fontId="30" fillId="2" borderId="37" xfId="0" applyFont="1" applyFill="1" applyBorder="1" applyAlignment="1">
      <alignment horizontal="center"/>
    </xf>
    <xf numFmtId="0" fontId="30" fillId="2" borderId="39" xfId="0" applyFont="1" applyFill="1" applyBorder="1" applyAlignment="1">
      <alignment horizontal="center"/>
    </xf>
    <xf numFmtId="0" fontId="44" fillId="10" borderId="1" xfId="0" applyFont="1" applyFill="1" applyBorder="1" applyAlignment="1">
      <alignment horizontal="left" wrapText="1"/>
    </xf>
    <xf numFmtId="0" fontId="44" fillId="10" borderId="11" xfId="0" applyFont="1" applyFill="1" applyBorder="1" applyAlignment="1">
      <alignment horizontal="left" wrapText="1"/>
    </xf>
    <xf numFmtId="0" fontId="50" fillId="2" borderId="36" xfId="0" applyFont="1" applyFill="1" applyBorder="1" applyAlignment="1" applyProtection="1">
      <alignment horizontal="center" vertical="center" wrapText="1"/>
      <protection locked="0"/>
    </xf>
    <xf numFmtId="0" fontId="50" fillId="2" borderId="37" xfId="0" applyFont="1" applyFill="1" applyBorder="1" applyAlignment="1" applyProtection="1">
      <alignment horizontal="center" vertical="center" wrapText="1"/>
      <protection locked="0"/>
    </xf>
    <xf numFmtId="0" fontId="50" fillId="2" borderId="39" xfId="0" applyFont="1" applyFill="1" applyBorder="1" applyAlignment="1" applyProtection="1">
      <alignment horizontal="center" vertical="center" wrapText="1"/>
      <protection locked="0"/>
    </xf>
    <xf numFmtId="0" fontId="25" fillId="10" borderId="146" xfId="0" applyFont="1" applyFill="1" applyBorder="1" applyAlignment="1" applyProtection="1">
      <alignment horizontal="center" vertical="center"/>
      <protection locked="0"/>
    </xf>
    <xf numFmtId="0" fontId="25" fillId="10" borderId="147" xfId="0" applyFont="1" applyFill="1" applyBorder="1" applyAlignment="1" applyProtection="1">
      <alignment horizontal="center" vertical="center"/>
      <protection locked="0"/>
    </xf>
    <xf numFmtId="0" fontId="25" fillId="10" borderId="148" xfId="0" applyFont="1" applyFill="1" applyBorder="1" applyAlignment="1" applyProtection="1">
      <alignment horizontal="center" vertical="center"/>
      <protection locked="0"/>
    </xf>
    <xf numFmtId="0" fontId="4" fillId="2" borderId="152" xfId="0" applyFont="1" applyFill="1" applyBorder="1" applyAlignment="1">
      <alignment horizontal="center"/>
    </xf>
    <xf numFmtId="0" fontId="118" fillId="12" borderId="183" xfId="1" applyFont="1" applyFill="1" applyBorder="1" applyAlignment="1" applyProtection="1">
      <alignment horizontal="left" vertical="top" wrapText="1"/>
      <protection hidden="1"/>
    </xf>
    <xf numFmtId="0" fontId="132" fillId="15" borderId="14" xfId="0" applyFont="1" applyFill="1" applyBorder="1" applyAlignment="1" applyProtection="1">
      <alignment horizontal="left" vertical="center"/>
      <protection hidden="1"/>
    </xf>
    <xf numFmtId="0" fontId="109" fillId="12" borderId="0" xfId="1" applyFont="1" applyFill="1" applyAlignment="1" applyProtection="1">
      <alignment horizontal="left" vertical="top" wrapText="1" indent="3"/>
      <protection hidden="1"/>
    </xf>
    <xf numFmtId="0" fontId="109" fillId="12" borderId="0" xfId="1" applyFont="1" applyFill="1" applyBorder="1" applyAlignment="1" applyProtection="1">
      <alignment horizontal="left" vertical="top" wrapText="1"/>
      <protection hidden="1"/>
    </xf>
    <xf numFmtId="0" fontId="110" fillId="12" borderId="37" xfId="0" applyFont="1" applyFill="1" applyBorder="1" applyAlignment="1" applyProtection="1">
      <alignment horizontal="left"/>
      <protection hidden="1"/>
    </xf>
    <xf numFmtId="49" fontId="139" fillId="12" borderId="0" xfId="0" applyNumberFormat="1" applyFont="1" applyFill="1" applyAlignment="1" applyProtection="1">
      <alignment horizontal="left" vertical="center" wrapText="1"/>
      <protection hidden="1"/>
    </xf>
    <xf numFmtId="0" fontId="109" fillId="12" borderId="0" xfId="1" applyFont="1" applyFill="1" applyAlignment="1" applyProtection="1">
      <alignment horizontal="left" vertical="top" wrapText="1"/>
      <protection hidden="1"/>
    </xf>
    <xf numFmtId="49" fontId="135" fillId="12" borderId="1" xfId="0" applyNumberFormat="1" applyFont="1" applyFill="1" applyBorder="1" applyAlignment="1" applyProtection="1">
      <alignment horizontal="left"/>
      <protection hidden="1"/>
    </xf>
    <xf numFmtId="0" fontId="109" fillId="12" borderId="1" xfId="1" applyFont="1" applyFill="1" applyBorder="1" applyAlignment="1" applyProtection="1">
      <alignment horizontal="left" vertical="top" wrapText="1"/>
      <protection hidden="1"/>
    </xf>
    <xf numFmtId="0" fontId="119" fillId="12" borderId="0" xfId="0" applyFont="1" applyFill="1" applyBorder="1" applyAlignment="1" applyProtection="1">
      <alignment horizontal="left"/>
      <protection hidden="1"/>
    </xf>
    <xf numFmtId="0" fontId="123" fillId="12" borderId="0" xfId="0" applyFont="1" applyFill="1" applyAlignment="1" applyProtection="1">
      <alignment horizontal="center" vertical="top" wrapText="1"/>
      <protection hidden="1"/>
    </xf>
    <xf numFmtId="0" fontId="73" fillId="12" borderId="0" xfId="1" applyFont="1" applyFill="1" applyBorder="1" applyAlignment="1" applyProtection="1">
      <alignment horizontal="left" wrapText="1"/>
      <protection hidden="1"/>
    </xf>
    <xf numFmtId="0" fontId="113" fillId="12" borderId="0" xfId="0" applyFont="1" applyFill="1" applyBorder="1" applyAlignment="1" applyProtection="1">
      <alignment horizontal="left" vertical="top" wrapText="1"/>
      <protection hidden="1"/>
    </xf>
    <xf numFmtId="0" fontId="73" fillId="12" borderId="37" xfId="1" applyFont="1" applyFill="1" applyBorder="1" applyAlignment="1" applyProtection="1">
      <alignment horizontal="left" wrapText="1"/>
      <protection hidden="1"/>
    </xf>
    <xf numFmtId="0" fontId="116" fillId="12" borderId="0" xfId="0" applyFont="1" applyFill="1" applyAlignment="1" applyProtection="1">
      <alignment horizontal="left" wrapText="1"/>
      <protection hidden="1"/>
    </xf>
    <xf numFmtId="0" fontId="116" fillId="15" borderId="14" xfId="0" applyFont="1" applyFill="1" applyBorder="1" applyAlignment="1" applyProtection="1">
      <alignment horizontal="left" vertical="center"/>
      <protection hidden="1"/>
    </xf>
    <xf numFmtId="0" fontId="137" fillId="0" borderId="37" xfId="0" applyFont="1" applyBorder="1" applyAlignment="1" applyProtection="1">
      <alignment horizontal="left" vertical="center"/>
      <protection hidden="1"/>
    </xf>
    <xf numFmtId="0" fontId="137" fillId="0" borderId="37" xfId="0" applyFont="1" applyBorder="1" applyAlignment="1" applyProtection="1">
      <alignment horizontal="center" vertical="center"/>
      <protection hidden="1"/>
    </xf>
    <xf numFmtId="0" fontId="137" fillId="12" borderId="0" xfId="0" applyNumberFormat="1" applyFont="1" applyFill="1" applyBorder="1" applyAlignment="1" applyProtection="1">
      <alignment horizontal="left" vertical="center" wrapText="1"/>
      <protection hidden="1"/>
    </xf>
    <xf numFmtId="0" fontId="5" fillId="12" borderId="1" xfId="1" applyFont="1" applyFill="1" applyBorder="1" applyAlignment="1" applyProtection="1">
      <alignment horizontal="left" vertical="center" wrapText="1"/>
    </xf>
    <xf numFmtId="0" fontId="109" fillId="12" borderId="0" xfId="0" applyNumberFormat="1" applyFont="1" applyFill="1" applyBorder="1" applyAlignment="1" applyProtection="1">
      <alignment horizontal="left" vertical="top" wrapText="1"/>
      <protection hidden="1"/>
    </xf>
    <xf numFmtId="0" fontId="118" fillId="12" borderId="37" xfId="1" applyFont="1" applyFill="1" applyBorder="1" applyAlignment="1" applyProtection="1">
      <alignment horizontal="left" vertical="center"/>
      <protection hidden="1"/>
    </xf>
    <xf numFmtId="0" fontId="111" fillId="0" borderId="0" xfId="0" applyFont="1" applyFill="1" applyBorder="1" applyAlignment="1" applyProtection="1">
      <alignment horizontal="left"/>
      <protection hidden="1"/>
    </xf>
    <xf numFmtId="0" fontId="119" fillId="0" borderId="0" xfId="0" applyFont="1" applyAlignment="1" applyProtection="1">
      <alignment horizontal="center" vertical="top"/>
      <protection hidden="1"/>
    </xf>
    <xf numFmtId="0" fontId="113" fillId="0" borderId="182" xfId="0" applyFont="1" applyBorder="1" applyAlignment="1" applyProtection="1">
      <alignment horizontal="center" vertical="center" wrapText="1"/>
      <protection hidden="1"/>
    </xf>
    <xf numFmtId="0" fontId="113" fillId="0" borderId="184" xfId="0" applyFont="1" applyBorder="1" applyAlignment="1" applyProtection="1">
      <alignment horizontal="center" vertical="center" wrapText="1"/>
      <protection hidden="1"/>
    </xf>
    <xf numFmtId="0" fontId="119" fillId="15" borderId="179" xfId="0" applyFont="1" applyFill="1" applyBorder="1" applyAlignment="1" applyProtection="1">
      <alignment horizontal="center" vertical="top"/>
      <protection hidden="1"/>
    </xf>
    <xf numFmtId="0" fontId="119" fillId="15" borderId="180" xfId="0" applyFont="1" applyFill="1" applyBorder="1" applyAlignment="1" applyProtection="1">
      <alignment horizontal="center" vertical="top"/>
      <protection hidden="1"/>
    </xf>
    <xf numFmtId="0" fontId="109" fillId="0" borderId="176" xfId="0" applyFont="1" applyBorder="1" applyAlignment="1" applyProtection="1">
      <alignment horizontal="center" vertical="center" wrapText="1"/>
      <protection hidden="1"/>
    </xf>
    <xf numFmtId="0" fontId="109" fillId="0" borderId="178" xfId="0" applyFont="1" applyBorder="1" applyAlignment="1" applyProtection="1">
      <alignment horizontal="center" vertical="center" wrapText="1"/>
      <protection hidden="1"/>
    </xf>
    <xf numFmtId="0" fontId="109" fillId="0" borderId="0" xfId="0" applyFont="1" applyAlignment="1" applyProtection="1">
      <alignment horizontal="center" vertical="center" wrapText="1"/>
      <protection hidden="1"/>
    </xf>
    <xf numFmtId="0" fontId="0" fillId="12" borderId="1" xfId="0" applyFill="1" applyBorder="1" applyAlignment="1" applyProtection="1">
      <alignment horizontal="center"/>
      <protection hidden="1"/>
    </xf>
    <xf numFmtId="0" fontId="139" fillId="0" borderId="37" xfId="3" applyFont="1" applyBorder="1" applyAlignment="1" applyProtection="1">
      <alignment horizontal="left"/>
      <protection hidden="1"/>
    </xf>
    <xf numFmtId="0" fontId="5" fillId="0" borderId="37" xfId="0" applyFont="1" applyBorder="1" applyAlignment="1" applyProtection="1">
      <alignment horizontal="center" vertical="center"/>
      <protection hidden="1"/>
    </xf>
    <xf numFmtId="0" fontId="118" fillId="0" borderId="0" xfId="1" applyFont="1" applyBorder="1" applyAlignment="1" applyProtection="1">
      <alignment horizontal="left" vertical="top"/>
      <protection hidden="1"/>
    </xf>
    <xf numFmtId="0" fontId="118" fillId="0" borderId="1" xfId="1" applyFont="1" applyBorder="1" applyAlignment="1" applyProtection="1">
      <alignment horizontal="left" vertical="top"/>
      <protection hidden="1"/>
    </xf>
    <xf numFmtId="0" fontId="109" fillId="0" borderId="0" xfId="1" applyFont="1" applyBorder="1" applyAlignment="1" applyProtection="1">
      <alignment horizontal="left" vertical="top"/>
      <protection hidden="1"/>
    </xf>
    <xf numFmtId="0" fontId="5" fillId="0" borderId="0" xfId="0" applyFont="1" applyBorder="1" applyAlignment="1" applyProtection="1">
      <alignment horizontal="center" vertical="center"/>
      <protection hidden="1"/>
    </xf>
    <xf numFmtId="0" fontId="0" fillId="12" borderId="14" xfId="0" applyFill="1" applyBorder="1" applyAlignment="1" applyProtection="1">
      <alignment horizontal="center"/>
      <protection hidden="1"/>
    </xf>
    <xf numFmtId="0" fontId="121" fillId="0" borderId="14" xfId="0" applyFont="1" applyBorder="1" applyAlignment="1" applyProtection="1">
      <alignment horizontal="left"/>
      <protection hidden="1"/>
    </xf>
    <xf numFmtId="0" fontId="0" fillId="12" borderId="37" xfId="0" applyFill="1" applyBorder="1" applyAlignment="1" applyProtection="1">
      <alignment horizontal="center"/>
      <protection hidden="1"/>
    </xf>
    <xf numFmtId="49" fontId="116" fillId="12" borderId="0" xfId="1" applyNumberFormat="1" applyFont="1" applyFill="1" applyAlignment="1" applyProtection="1">
      <alignment horizontal="left" vertical="center"/>
      <protection hidden="1"/>
    </xf>
    <xf numFmtId="0" fontId="109" fillId="12" borderId="0" xfId="0" applyFont="1" applyFill="1" applyAlignment="1" applyProtection="1">
      <alignment horizontal="left" vertical="top" wrapText="1"/>
      <protection hidden="1"/>
    </xf>
    <xf numFmtId="0" fontId="123" fillId="12" borderId="0" xfId="0" applyFont="1" applyFill="1" applyAlignment="1" applyProtection="1">
      <alignment horizontal="left" vertical="center" wrapText="1"/>
      <protection hidden="1"/>
    </xf>
    <xf numFmtId="0" fontId="141" fillId="12" borderId="0" xfId="0" applyFont="1" applyFill="1" applyAlignment="1" applyProtection="1">
      <alignment horizontal="left" vertical="center" wrapText="1"/>
      <protection hidden="1"/>
    </xf>
    <xf numFmtId="0" fontId="109" fillId="12" borderId="0" xfId="0" applyFont="1" applyFill="1" applyAlignment="1" applyProtection="1">
      <alignment horizontal="left"/>
      <protection hidden="1"/>
    </xf>
    <xf numFmtId="0" fontId="121" fillId="12" borderId="14" xfId="0" applyFont="1" applyFill="1" applyBorder="1" applyAlignment="1" applyProtection="1">
      <alignment horizontal="left"/>
      <protection hidden="1"/>
    </xf>
    <xf numFmtId="49" fontId="135" fillId="12" borderId="1" xfId="0" applyNumberFormat="1" applyFont="1" applyFill="1" applyBorder="1" applyAlignment="1" applyProtection="1">
      <alignment horizontal="left" wrapText="1"/>
      <protection hidden="1"/>
    </xf>
    <xf numFmtId="0" fontId="136" fillId="12" borderId="0" xfId="0" applyFont="1" applyFill="1" applyBorder="1" applyAlignment="1" applyProtection="1">
      <alignment horizontal="left" vertical="center" wrapText="1"/>
      <protection hidden="1"/>
    </xf>
    <xf numFmtId="0" fontId="142" fillId="21" borderId="179" xfId="0" applyFont="1" applyFill="1" applyBorder="1" applyAlignment="1" applyProtection="1">
      <alignment horizontal="left" indent="1"/>
      <protection hidden="1"/>
    </xf>
    <xf numFmtId="0" fontId="142" fillId="21" borderId="166" xfId="0" applyFont="1" applyFill="1" applyBorder="1" applyAlignment="1" applyProtection="1">
      <alignment horizontal="left" indent="1"/>
      <protection hidden="1"/>
    </xf>
    <xf numFmtId="0" fontId="142" fillId="21" borderId="180" xfId="0" applyFont="1" applyFill="1" applyBorder="1" applyAlignment="1" applyProtection="1">
      <alignment horizontal="left" indent="1"/>
      <protection hidden="1"/>
    </xf>
    <xf numFmtId="0" fontId="109" fillId="12" borderId="182" xfId="0" applyFont="1" applyFill="1" applyBorder="1" applyAlignment="1" applyProtection="1">
      <alignment horizontal="left"/>
      <protection hidden="1"/>
    </xf>
    <xf numFmtId="0" fontId="109" fillId="12" borderId="183" xfId="0" applyFont="1" applyFill="1" applyBorder="1" applyAlignment="1" applyProtection="1">
      <alignment horizontal="left"/>
      <protection hidden="1"/>
    </xf>
    <xf numFmtId="0" fontId="109" fillId="12" borderId="189" xfId="0" applyFont="1" applyFill="1" applyBorder="1" applyAlignment="1" applyProtection="1">
      <alignment horizontal="left"/>
      <protection hidden="1"/>
    </xf>
    <xf numFmtId="0" fontId="109" fillId="12" borderId="0" xfId="0" applyFont="1" applyFill="1" applyBorder="1" applyAlignment="1" applyProtection="1">
      <alignment horizontal="left"/>
      <protection hidden="1"/>
    </xf>
    <xf numFmtId="0" fontId="0" fillId="12" borderId="0" xfId="0" applyFill="1" applyAlignment="1" applyProtection="1">
      <alignment horizontal="center"/>
      <protection hidden="1"/>
    </xf>
    <xf numFmtId="0" fontId="119" fillId="15" borderId="179" xfId="0" applyFont="1" applyFill="1" applyBorder="1" applyAlignment="1" applyProtection="1">
      <alignment horizontal="left"/>
      <protection hidden="1"/>
    </xf>
    <xf numFmtId="0" fontId="119" fillId="15" borderId="166" xfId="0" applyFont="1" applyFill="1" applyBorder="1" applyAlignment="1" applyProtection="1">
      <alignment horizontal="left"/>
      <protection hidden="1"/>
    </xf>
    <xf numFmtId="0" fontId="143" fillId="12" borderId="179" xfId="0" applyFont="1" applyFill="1" applyBorder="1" applyAlignment="1" applyProtection="1">
      <alignment horizontal="center" vertical="center" wrapText="1"/>
      <protection hidden="1"/>
    </xf>
    <xf numFmtId="0" fontId="143" fillId="12" borderId="166" xfId="0" applyFont="1" applyFill="1" applyBorder="1" applyAlignment="1" applyProtection="1">
      <alignment horizontal="center" vertical="center" wrapText="1"/>
      <protection hidden="1"/>
    </xf>
    <xf numFmtId="0" fontId="143" fillId="12" borderId="180" xfId="0" applyFont="1" applyFill="1" applyBorder="1" applyAlignment="1" applyProtection="1">
      <alignment horizontal="center" vertical="center" wrapText="1"/>
      <protection hidden="1"/>
    </xf>
    <xf numFmtId="49" fontId="25" fillId="12" borderId="179" xfId="0" applyNumberFormat="1" applyFont="1" applyFill="1" applyBorder="1" applyAlignment="1" applyProtection="1">
      <alignment horizontal="left" vertical="center" wrapText="1" indent="2"/>
      <protection hidden="1"/>
    </xf>
    <xf numFmtId="49" fontId="25" fillId="12" borderId="166" xfId="0" applyNumberFormat="1" applyFont="1" applyFill="1" applyBorder="1" applyAlignment="1" applyProtection="1">
      <alignment horizontal="left" vertical="center" indent="2"/>
      <protection hidden="1"/>
    </xf>
    <xf numFmtId="49" fontId="25" fillId="12" borderId="180" xfId="0" applyNumberFormat="1" applyFont="1" applyFill="1" applyBorder="1" applyAlignment="1" applyProtection="1">
      <alignment horizontal="left" vertical="center" indent="2"/>
      <protection hidden="1"/>
    </xf>
    <xf numFmtId="0" fontId="113" fillId="12" borderId="177" xfId="0" applyFont="1" applyFill="1" applyBorder="1" applyAlignment="1" applyProtection="1">
      <alignment horizontal="left" vertical="top" wrapText="1"/>
      <protection hidden="1"/>
    </xf>
    <xf numFmtId="0" fontId="141" fillId="12" borderId="0" xfId="0" applyFont="1" applyFill="1" applyAlignment="1" applyProtection="1">
      <alignment horizontal="left"/>
      <protection hidden="1"/>
    </xf>
    <xf numFmtId="0" fontId="109" fillId="12" borderId="0" xfId="0" applyFont="1" applyFill="1" applyAlignment="1" applyProtection="1">
      <alignment horizontal="left" vertical="center" wrapText="1"/>
      <protection hidden="1"/>
    </xf>
    <xf numFmtId="0" fontId="109" fillId="12" borderId="0" xfId="0" applyFont="1" applyFill="1" applyAlignment="1" applyProtection="1">
      <alignment horizontal="left" vertical="center"/>
      <protection hidden="1"/>
    </xf>
    <xf numFmtId="0" fontId="109" fillId="12" borderId="0" xfId="0" applyFont="1" applyFill="1" applyAlignment="1" applyProtection="1">
      <alignment horizontal="left" vertical="center" indent="1"/>
      <protection hidden="1"/>
    </xf>
    <xf numFmtId="0" fontId="134" fillId="0" borderId="0" xfId="1" applyFont="1" applyFill="1" applyBorder="1" applyAlignment="1" applyProtection="1">
      <alignment horizontal="left"/>
      <protection hidden="1"/>
    </xf>
    <xf numFmtId="49" fontId="102" fillId="12" borderId="183" xfId="0" applyNumberFormat="1" applyFont="1" applyFill="1" applyBorder="1" applyAlignment="1" applyProtection="1">
      <alignment horizontal="center"/>
      <protection hidden="1"/>
    </xf>
    <xf numFmtId="0" fontId="119" fillId="12" borderId="0" xfId="0" applyNumberFormat="1" applyFont="1" applyFill="1" applyBorder="1" applyAlignment="1" applyProtection="1">
      <alignment horizontal="left" vertical="top" wrapText="1"/>
      <protection hidden="1"/>
    </xf>
    <xf numFmtId="0" fontId="0" fillId="0" borderId="0" xfId="0" applyAlignment="1" applyProtection="1">
      <alignment horizontal="center"/>
      <protection hidden="1"/>
    </xf>
    <xf numFmtId="0" fontId="141" fillId="12" borderId="0" xfId="0" applyFont="1" applyFill="1" applyAlignment="1" applyProtection="1">
      <alignment horizontal="center"/>
      <protection hidden="1"/>
    </xf>
    <xf numFmtId="0" fontId="121" fillId="12" borderId="0" xfId="0" applyFont="1" applyFill="1" applyAlignment="1" applyProtection="1">
      <alignment horizontal="center"/>
      <protection hidden="1"/>
    </xf>
    <xf numFmtId="0" fontId="109" fillId="12" borderId="0" xfId="0" applyFont="1" applyFill="1" applyAlignment="1" applyProtection="1">
      <alignment horizontal="center" vertical="top"/>
      <protection hidden="1"/>
    </xf>
    <xf numFmtId="0" fontId="109" fillId="12" borderId="0" xfId="1" applyFont="1" applyFill="1" applyBorder="1" applyAlignment="1" applyProtection="1">
      <alignment horizontal="left" vertical="top" wrapText="1" indent="3"/>
      <protection hidden="1"/>
    </xf>
    <xf numFmtId="0" fontId="109" fillId="12" borderId="0" xfId="0" applyFont="1" applyFill="1" applyAlignment="1" applyProtection="1">
      <alignment horizontal="left" vertical="top" wrapText="1" indent="3"/>
      <protection hidden="1"/>
    </xf>
    <xf numFmtId="0" fontId="109" fillId="12" borderId="0" xfId="0" applyFont="1" applyFill="1" applyAlignment="1" applyProtection="1">
      <alignment horizontal="left" vertical="top" indent="3"/>
      <protection hidden="1"/>
    </xf>
    <xf numFmtId="0" fontId="140" fillId="12" borderId="0" xfId="0" applyFont="1" applyFill="1" applyAlignment="1" applyProtection="1">
      <alignment horizontal="left" vertical="center" wrapText="1"/>
      <protection hidden="1"/>
    </xf>
    <xf numFmtId="0" fontId="109" fillId="12" borderId="0" xfId="1" applyFont="1" applyFill="1" applyAlignment="1" applyProtection="1">
      <alignment horizontal="center" vertical="top" wrapText="1"/>
      <protection hidden="1"/>
    </xf>
    <xf numFmtId="0" fontId="109" fillId="12" borderId="0" xfId="0" applyFont="1" applyFill="1" applyAlignment="1" applyProtection="1">
      <alignment horizontal="center" vertical="top" wrapText="1"/>
      <protection hidden="1"/>
    </xf>
    <xf numFmtId="0" fontId="118" fillId="12" borderId="37" xfId="1" applyFont="1" applyFill="1" applyBorder="1" applyAlignment="1" applyProtection="1">
      <alignment horizontal="left" wrapText="1"/>
      <protection hidden="1"/>
    </xf>
    <xf numFmtId="0" fontId="134" fillId="2" borderId="0" xfId="1" applyFont="1" applyFill="1" applyAlignment="1" applyProtection="1">
      <alignment horizontal="left" vertical="top" wrapText="1"/>
      <protection hidden="1"/>
    </xf>
    <xf numFmtId="0" fontId="133" fillId="12" borderId="0" xfId="1" applyNumberFormat="1" applyFont="1" applyFill="1" applyBorder="1" applyAlignment="1" applyProtection="1">
      <alignment horizontal="left" vertical="top" wrapText="1"/>
      <protection hidden="1"/>
    </xf>
    <xf numFmtId="0" fontId="121" fillId="12" borderId="166" xfId="0" applyFont="1" applyFill="1" applyBorder="1" applyAlignment="1" applyProtection="1">
      <alignment horizontal="left"/>
      <protection hidden="1"/>
    </xf>
    <xf numFmtId="0" fontId="123" fillId="12" borderId="0" xfId="0" applyFont="1" applyFill="1" applyAlignment="1" applyProtection="1">
      <alignment horizontal="left" vertical="top" wrapText="1"/>
      <protection hidden="1"/>
    </xf>
    <xf numFmtId="0" fontId="138" fillId="12" borderId="0" xfId="0" applyNumberFormat="1" applyFont="1" applyFill="1" applyBorder="1" applyAlignment="1" applyProtection="1">
      <alignment horizontal="left" vertical="top" wrapText="1"/>
      <protection hidden="1"/>
    </xf>
    <xf numFmtId="0" fontId="109" fillId="12" borderId="1" xfId="0" applyNumberFormat="1" applyFont="1" applyFill="1" applyBorder="1" applyAlignment="1" applyProtection="1">
      <alignment horizontal="left" vertical="top" wrapText="1"/>
      <protection hidden="1"/>
    </xf>
    <xf numFmtId="0" fontId="119" fillId="12" borderId="37" xfId="0" applyFont="1" applyFill="1" applyBorder="1" applyAlignment="1" applyProtection="1">
      <alignment horizontal="left"/>
      <protection hidden="1"/>
    </xf>
    <xf numFmtId="0" fontId="71" fillId="12" borderId="0" xfId="0" applyFont="1" applyFill="1" applyAlignment="1" applyProtection="1">
      <alignment horizontal="left" vertical="top" wrapText="1"/>
      <protection hidden="1"/>
    </xf>
    <xf numFmtId="49" fontId="135" fillId="12" borderId="0" xfId="0" applyNumberFormat="1" applyFont="1" applyFill="1" applyBorder="1" applyAlignment="1" applyProtection="1">
      <alignment horizontal="left" wrapText="1"/>
      <protection hidden="1"/>
    </xf>
    <xf numFmtId="0" fontId="137" fillId="12" borderId="0" xfId="1" applyFont="1" applyFill="1" applyBorder="1" applyAlignment="1" applyProtection="1">
      <alignment horizontal="left" vertical="center" wrapText="1"/>
      <protection hidden="1"/>
    </xf>
    <xf numFmtId="49" fontId="102" fillId="12" borderId="0" xfId="0" applyNumberFormat="1" applyFont="1" applyFill="1" applyBorder="1" applyAlignment="1" applyProtection="1">
      <alignment horizontal="center"/>
      <protection hidden="1"/>
    </xf>
    <xf numFmtId="0" fontId="109" fillId="12" borderId="37" xfId="0" applyNumberFormat="1" applyFont="1" applyFill="1" applyBorder="1" applyAlignment="1" applyProtection="1">
      <alignment horizontal="left" vertical="top" wrapText="1"/>
      <protection hidden="1"/>
    </xf>
    <xf numFmtId="49" fontId="25" fillId="10" borderId="179" xfId="0" applyNumberFormat="1" applyFont="1" applyFill="1" applyBorder="1" applyAlignment="1" applyProtection="1">
      <alignment horizontal="center" vertical="center" wrapText="1"/>
      <protection hidden="1"/>
    </xf>
    <xf numFmtId="49" fontId="25" fillId="10" borderId="166" xfId="0" applyNumberFormat="1" applyFont="1" applyFill="1" applyBorder="1" applyAlignment="1" applyProtection="1">
      <alignment horizontal="center" vertical="center"/>
      <protection hidden="1"/>
    </xf>
    <xf numFmtId="49" fontId="25" fillId="10" borderId="180" xfId="0" applyNumberFormat="1" applyFont="1" applyFill="1" applyBorder="1" applyAlignment="1" applyProtection="1">
      <alignment horizontal="center" vertical="center"/>
      <protection hidden="1"/>
    </xf>
    <xf numFmtId="0" fontId="131" fillId="0" borderId="183" xfId="1" applyFont="1" applyBorder="1" applyAlignment="1" applyProtection="1">
      <alignment horizontal="center" vertical="center" wrapText="1"/>
      <protection hidden="1"/>
    </xf>
    <xf numFmtId="0" fontId="111" fillId="0" borderId="37" xfId="0" applyFont="1" applyFill="1" applyBorder="1" applyAlignment="1" applyProtection="1">
      <alignment horizontal="left"/>
      <protection hidden="1"/>
    </xf>
    <xf numFmtId="0" fontId="0" fillId="12" borderId="0" xfId="0" applyFill="1" applyBorder="1" applyAlignment="1" applyProtection="1">
      <alignment horizontal="center"/>
      <protection hidden="1"/>
    </xf>
    <xf numFmtId="0" fontId="144" fillId="20" borderId="190" xfId="1" applyFont="1" applyFill="1" applyBorder="1" applyAlignment="1" applyProtection="1">
      <alignment horizontal="center" vertical="center"/>
    </xf>
    <xf numFmtId="0" fontId="144" fillId="20" borderId="0" xfId="1" applyFont="1" applyFill="1" applyBorder="1" applyAlignment="1" applyProtection="1">
      <alignment horizontal="center" vertical="center"/>
    </xf>
    <xf numFmtId="0" fontId="145" fillId="16" borderId="0" xfId="0" applyFont="1" applyFill="1" applyAlignment="1">
      <alignment horizontal="left" vertical="center"/>
    </xf>
    <xf numFmtId="0" fontId="52" fillId="2" borderId="18" xfId="0" applyFont="1" applyFill="1" applyBorder="1" applyAlignment="1">
      <alignment horizontal="center"/>
    </xf>
    <xf numFmtId="0" fontId="52" fillId="2" borderId="14" xfId="0" applyFont="1" applyFill="1" applyBorder="1" applyAlignment="1">
      <alignment horizontal="center"/>
    </xf>
    <xf numFmtId="0" fontId="52" fillId="2" borderId="19" xfId="0" applyFont="1" applyFill="1" applyBorder="1" applyAlignment="1">
      <alignment horizontal="center"/>
    </xf>
    <xf numFmtId="0" fontId="17" fillId="2" borderId="0" xfId="0" applyFont="1" applyFill="1" applyAlignment="1">
      <alignment horizontal="left" vertical="center" wrapText="1"/>
    </xf>
    <xf numFmtId="0" fontId="17" fillId="2" borderId="0" xfId="0" applyFont="1" applyFill="1" applyAlignment="1">
      <alignment horizontal="left" vertical="center"/>
    </xf>
    <xf numFmtId="0" fontId="17" fillId="2" borderId="37" xfId="0" applyFont="1" applyFill="1" applyBorder="1" applyAlignment="1">
      <alignment horizontal="left" vertical="center"/>
    </xf>
    <xf numFmtId="0" fontId="40" fillId="2" borderId="0" xfId="0" applyFont="1" applyFill="1" applyAlignment="1">
      <alignment horizontal="left" vertical="center"/>
    </xf>
  </cellXfs>
  <cellStyles count="4">
    <cellStyle name="Hyperlink" xfId="1" builtinId="8"/>
    <cellStyle name="Procent" xfId="2" builtinId="5"/>
    <cellStyle name="Standaard" xfId="0" builtinId="0"/>
    <cellStyle name="Standaard 2" xfId="3"/>
  </cellStyles>
  <dxfs count="272">
    <dxf>
      <font>
        <b/>
        <i val="0"/>
        <color rgb="FFC00000"/>
      </font>
    </dxf>
    <dxf>
      <font>
        <color rgb="FF00B050"/>
      </font>
    </dxf>
    <dxf>
      <font>
        <color rgb="FFFF0000"/>
      </font>
    </dxf>
    <dxf>
      <fill>
        <patternFill>
          <bgColor rgb="FFFFFFCC"/>
        </patternFill>
      </fill>
    </dxf>
    <dxf>
      <fill>
        <patternFill>
          <bgColor rgb="FFFFC000"/>
        </patternFill>
      </fill>
    </dxf>
    <dxf>
      <font>
        <condense val="0"/>
        <extend val="0"/>
        <color auto="1"/>
      </font>
      <fill>
        <patternFill>
          <bgColor indexed="10"/>
        </patternFill>
      </fill>
    </dxf>
    <dxf>
      <font>
        <b/>
        <i val="0"/>
        <color rgb="FF009900"/>
      </font>
    </dxf>
    <dxf>
      <font>
        <b/>
        <i val="0"/>
        <color rgb="FFFF0000"/>
      </font>
    </dxf>
    <dxf>
      <font>
        <b/>
        <i val="0"/>
        <color rgb="FFC00000"/>
      </font>
    </dxf>
    <dxf>
      <font>
        <color rgb="FF00B050"/>
      </font>
    </dxf>
    <dxf>
      <font>
        <color rgb="FFFF0000"/>
      </font>
    </dxf>
    <dxf>
      <fill>
        <patternFill>
          <bgColor rgb="FFFFFFCC"/>
        </patternFill>
      </fill>
    </dxf>
    <dxf>
      <fill>
        <patternFill>
          <bgColor rgb="FFFFC000"/>
        </patternFill>
      </fill>
    </dxf>
    <dxf>
      <font>
        <condense val="0"/>
        <extend val="0"/>
        <color auto="1"/>
      </font>
      <fill>
        <patternFill>
          <bgColor indexed="10"/>
        </patternFill>
      </fill>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tint="-0.14996795556505021"/>
        </patternFill>
      </fill>
      <border>
        <left style="thin">
          <color indexed="64"/>
        </left>
        <right style="thin">
          <color indexed="64"/>
        </right>
        <top style="thin">
          <color indexed="64"/>
        </top>
        <bottom style="thin">
          <color indexed="64"/>
        </bottom>
      </border>
    </dxf>
    <dxf>
      <fill>
        <patternFill>
          <bgColor rgb="FFFF0000"/>
        </patternFill>
      </fill>
      <border>
        <left style="thin">
          <color indexed="64"/>
        </left>
        <right style="thin">
          <color indexed="64"/>
        </right>
        <top style="thin">
          <color indexed="64"/>
        </top>
        <bottom style="thin">
          <color indexed="64"/>
        </bottom>
      </border>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92D050"/>
        </patternFill>
      </fill>
      <border>
        <left style="thin">
          <color indexed="64"/>
        </left>
        <right style="thin">
          <color indexed="64"/>
        </right>
        <top style="thin">
          <color indexed="64"/>
        </top>
        <bottom style="thin">
          <color indexed="64"/>
        </bottom>
      </border>
    </dxf>
    <dxf>
      <fill>
        <patternFill>
          <bgColor rgb="FF336600"/>
        </patternFill>
      </fill>
      <border>
        <left style="thin">
          <color indexed="64"/>
        </left>
        <right style="thin">
          <color indexed="64"/>
        </right>
        <top style="thin">
          <color indexed="64"/>
        </top>
        <bottom style="thin">
          <color indexed="64"/>
        </bottom>
      </border>
    </dxf>
    <dxf>
      <font>
        <b/>
        <i val="0"/>
        <condense val="0"/>
        <extend val="0"/>
        <color indexed="10"/>
      </font>
    </dxf>
    <dxf>
      <font>
        <b val="0"/>
        <i val="0"/>
        <condense val="0"/>
        <extend val="0"/>
        <color auto="1"/>
      </font>
    </dxf>
    <dxf>
      <font>
        <b/>
        <i val="0"/>
        <condense val="0"/>
        <extend val="0"/>
        <color indexed="10"/>
      </font>
    </dxf>
    <dxf>
      <font>
        <b val="0"/>
        <i val="0"/>
        <condense val="0"/>
        <extend val="0"/>
        <color indexed="23"/>
      </font>
    </dxf>
    <dxf>
      <font>
        <b val="0"/>
        <i val="0"/>
        <condense val="0"/>
        <extend val="0"/>
        <color indexed="10"/>
      </font>
    </dxf>
    <dxf>
      <font>
        <b/>
        <i val="0"/>
        <condense val="0"/>
        <extend val="0"/>
      </font>
    </dxf>
    <dxf>
      <font>
        <b/>
        <i val="0"/>
        <condense val="0"/>
        <extend val="0"/>
        <color indexed="10"/>
      </font>
    </dxf>
    <dxf>
      <font>
        <b val="0"/>
        <i val="0"/>
        <condense val="0"/>
        <extend val="0"/>
        <color auto="1"/>
      </font>
    </dxf>
    <dxf>
      <font>
        <b/>
        <i val="0"/>
        <condense val="0"/>
        <extend val="0"/>
        <color indexed="10"/>
      </font>
    </dxf>
    <dxf>
      <font>
        <b val="0"/>
        <i val="0"/>
        <condense val="0"/>
        <extend val="0"/>
        <color indexed="23"/>
      </font>
    </dxf>
    <dxf>
      <font>
        <b val="0"/>
        <i val="0"/>
        <condense val="0"/>
        <extend val="0"/>
        <color indexed="10"/>
      </font>
    </dxf>
    <dxf>
      <font>
        <b/>
        <i val="0"/>
        <condense val="0"/>
        <extend val="0"/>
      </font>
    </dxf>
    <dxf>
      <fill>
        <patternFill>
          <bgColor rgb="FFFF0000"/>
        </patternFill>
      </fill>
    </dxf>
    <dxf>
      <fill>
        <patternFill>
          <bgColor rgb="FF92D050"/>
        </patternFill>
      </fill>
    </dxf>
    <dxf>
      <fill>
        <patternFill>
          <bgColor theme="0"/>
        </patternFill>
      </fill>
    </dxf>
    <dxf>
      <font>
        <color auto="1"/>
      </font>
      <fill>
        <patternFill>
          <bgColor rgb="FF92D050"/>
        </patternFill>
      </fill>
    </dxf>
    <dxf>
      <fill>
        <patternFill>
          <bgColor theme="0"/>
        </patternFill>
      </fill>
    </dxf>
    <dxf>
      <fill>
        <patternFill>
          <bgColor theme="0" tint="-0.34998626667073579"/>
        </patternFill>
      </fill>
    </dxf>
    <dxf>
      <fill>
        <patternFill>
          <bgColor theme="0"/>
        </patternFill>
      </fill>
    </dxf>
    <dxf>
      <font>
        <color auto="1"/>
      </font>
      <fill>
        <patternFill>
          <bgColor theme="0" tint="-0.14996795556505021"/>
        </patternFill>
      </fill>
    </dxf>
    <dxf>
      <fill>
        <patternFill>
          <bgColor theme="0"/>
        </patternFill>
      </fill>
    </dxf>
    <dxf>
      <font>
        <color auto="1"/>
      </font>
      <fill>
        <patternFill>
          <bgColor rgb="FFFF0000"/>
        </patternFill>
      </fill>
    </dxf>
    <dxf>
      <fill>
        <patternFill>
          <bgColor theme="0"/>
        </patternFill>
      </fill>
    </dxf>
    <dxf>
      <fill>
        <patternFill>
          <bgColor theme="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FF0000"/>
      </font>
    </dxf>
    <dxf>
      <font>
        <color rgb="FF009900"/>
      </font>
    </dxf>
    <dxf>
      <font>
        <b val="0"/>
        <i/>
        <color rgb="FFFF0000"/>
      </font>
    </dxf>
    <dxf>
      <font>
        <b/>
        <i val="0"/>
        <condense val="0"/>
        <extend val="0"/>
        <color indexed="10"/>
      </font>
    </dxf>
    <dxf>
      <fill>
        <patternFill>
          <bgColor theme="0"/>
        </patternFill>
      </fill>
    </dxf>
    <dxf>
      <font>
        <b/>
        <i/>
        <condense val="0"/>
        <extend val="0"/>
        <color indexed="10"/>
      </font>
    </dxf>
    <dxf>
      <font>
        <color rgb="FFFF0000"/>
      </font>
    </dxf>
    <dxf>
      <font>
        <color rgb="FF009900"/>
      </font>
    </dxf>
    <dxf>
      <font>
        <color rgb="FFFF0000"/>
      </font>
    </dxf>
    <dxf>
      <font>
        <color rgb="FF009900"/>
      </font>
    </dxf>
    <dxf>
      <font>
        <b val="0"/>
        <i/>
        <color rgb="FFFF0000"/>
      </font>
    </dxf>
    <dxf>
      <font>
        <b/>
        <i val="0"/>
        <condense val="0"/>
        <extend val="0"/>
        <color indexed="17"/>
      </font>
    </dxf>
    <dxf>
      <font>
        <b/>
        <i/>
        <condense val="0"/>
        <extend val="0"/>
        <color indexed="10"/>
      </font>
    </dxf>
    <dxf>
      <font>
        <b/>
        <i val="0"/>
        <condense val="0"/>
        <extend val="0"/>
        <color indexed="17"/>
      </font>
    </dxf>
    <dxf>
      <font>
        <b/>
        <i val="0"/>
        <condense val="0"/>
        <extend val="0"/>
      </font>
    </dxf>
    <dxf>
      <font>
        <b val="0"/>
        <i val="0"/>
        <condense val="0"/>
        <extend val="0"/>
        <color indexed="23"/>
      </font>
    </dxf>
    <dxf>
      <font>
        <b val="0"/>
        <i val="0"/>
        <condense val="0"/>
        <extend val="0"/>
      </font>
    </dxf>
    <dxf>
      <font>
        <b val="0"/>
        <i val="0"/>
        <condense val="0"/>
        <extend val="0"/>
        <color indexed="23"/>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0"/>
      </font>
    </dxf>
    <dxf>
      <fill>
        <patternFill>
          <bgColor rgb="FFFF0000"/>
        </patternFill>
      </fill>
    </dxf>
    <dxf>
      <fill>
        <patternFill>
          <bgColor rgb="FF92D050"/>
        </patternFill>
      </fill>
    </dxf>
    <dxf>
      <fill>
        <patternFill>
          <bgColor theme="0"/>
        </patternFill>
      </fill>
    </dxf>
    <dxf>
      <font>
        <color auto="1"/>
      </font>
      <fill>
        <patternFill>
          <bgColor rgb="FF92D050"/>
        </patternFill>
      </fill>
    </dxf>
    <dxf>
      <fill>
        <patternFill>
          <bgColor theme="0"/>
        </patternFill>
      </fill>
    </dxf>
    <dxf>
      <fill>
        <patternFill>
          <bgColor theme="0" tint="-0.34998626667073579"/>
        </patternFill>
      </fill>
    </dxf>
    <dxf>
      <fill>
        <patternFill>
          <bgColor theme="0"/>
        </patternFill>
      </fill>
    </dxf>
    <dxf>
      <font>
        <color auto="1"/>
      </font>
      <fill>
        <patternFill>
          <bgColor theme="0" tint="-0.14996795556505021"/>
        </patternFill>
      </fill>
    </dxf>
    <dxf>
      <fill>
        <patternFill>
          <bgColor theme="0"/>
        </patternFill>
      </fill>
    </dxf>
    <dxf>
      <font>
        <color auto="1"/>
      </font>
      <fill>
        <patternFill>
          <bgColor rgb="FFFF0000"/>
        </patternFill>
      </fill>
    </dxf>
    <dxf>
      <fill>
        <patternFill>
          <bgColor theme="0"/>
        </patternFill>
      </fill>
    </dxf>
    <dxf>
      <fill>
        <patternFill>
          <bgColor theme="0"/>
        </patternFill>
      </fill>
    </dxf>
    <dxf>
      <font>
        <color rgb="FFFF0000"/>
      </font>
    </dxf>
    <dxf>
      <font>
        <color rgb="FF009900"/>
      </font>
    </dxf>
    <dxf>
      <font>
        <b val="0"/>
        <i/>
        <color rgb="FFFF0000"/>
      </font>
    </dxf>
    <dxf>
      <fill>
        <patternFill>
          <bgColor theme="0"/>
        </patternFill>
      </fill>
    </dxf>
    <dxf>
      <font>
        <b/>
        <i/>
        <condense val="0"/>
        <extend val="0"/>
        <color indexed="10"/>
      </font>
    </dxf>
    <dxf>
      <font>
        <color rgb="FFFF0000"/>
      </font>
    </dxf>
    <dxf>
      <font>
        <color rgb="FF009900"/>
      </font>
    </dxf>
    <dxf>
      <font>
        <b val="0"/>
        <i/>
        <color rgb="FFFF0000"/>
      </font>
    </dxf>
    <dxf>
      <font>
        <color rgb="FFFF0000"/>
      </font>
    </dxf>
    <dxf>
      <font>
        <color rgb="FF009900"/>
      </font>
    </dxf>
    <dxf>
      <font>
        <b/>
        <i val="0"/>
        <condense val="0"/>
        <extend val="0"/>
        <color indexed="17"/>
      </font>
      <fill>
        <patternFill>
          <bgColor theme="0"/>
        </patternFill>
      </fill>
    </dxf>
    <dxf>
      <font>
        <b/>
        <i val="0"/>
        <condense val="0"/>
        <extend val="0"/>
        <color indexed="10"/>
      </font>
      <fill>
        <patternFill>
          <bgColor theme="0"/>
        </patternFill>
      </fill>
    </dxf>
    <dxf>
      <font>
        <b/>
        <i val="0"/>
        <condense val="0"/>
        <extend val="0"/>
        <color indexed="10"/>
      </font>
    </dxf>
    <dxf>
      <font>
        <b/>
        <i/>
        <color rgb="FFFF0000"/>
      </font>
      <fill>
        <patternFill patternType="none">
          <bgColor indexed="65"/>
        </patternFill>
      </fill>
    </dxf>
    <dxf>
      <fill>
        <patternFill>
          <bgColor rgb="FFFF0000"/>
        </patternFill>
      </fill>
    </dxf>
    <dxf>
      <fill>
        <patternFill>
          <bgColor rgb="FF92D050"/>
        </patternFill>
      </fill>
    </dxf>
    <dxf>
      <fill>
        <patternFill>
          <bgColor theme="0"/>
        </patternFill>
      </fill>
    </dxf>
    <dxf>
      <font>
        <color auto="1"/>
      </font>
      <fill>
        <patternFill>
          <bgColor indexed="50"/>
        </patternFill>
      </fill>
    </dxf>
    <dxf>
      <fill>
        <patternFill>
          <bgColor indexed="9"/>
        </patternFill>
      </fill>
    </dxf>
    <dxf>
      <font>
        <color auto="1"/>
      </font>
      <fill>
        <patternFill>
          <bgColor rgb="FF92D050"/>
        </patternFill>
      </fill>
    </dxf>
    <dxf>
      <fill>
        <patternFill>
          <bgColor theme="0"/>
        </patternFill>
      </fill>
    </dxf>
    <dxf>
      <fill>
        <patternFill>
          <bgColor theme="0" tint="-0.34998626667073579"/>
        </patternFill>
      </fill>
    </dxf>
    <dxf>
      <fill>
        <patternFill>
          <bgColor theme="0"/>
        </patternFill>
      </fill>
    </dxf>
    <dxf>
      <font>
        <color auto="1"/>
      </font>
      <fill>
        <patternFill>
          <bgColor theme="0" tint="-0.14996795556505021"/>
        </patternFill>
      </fill>
    </dxf>
    <dxf>
      <fill>
        <patternFill>
          <bgColor theme="0"/>
        </patternFill>
      </fill>
    </dxf>
    <dxf>
      <font>
        <color auto="1"/>
      </font>
      <fill>
        <patternFill>
          <bgColor rgb="FFFF0000"/>
        </patternFill>
      </fill>
    </dxf>
    <dxf>
      <fill>
        <patternFill>
          <bgColor theme="0"/>
        </patternFill>
      </fill>
    </dxf>
    <dxf>
      <fill>
        <patternFill>
          <bgColor theme="0"/>
        </patternFill>
      </fill>
    </dxf>
    <dxf>
      <font>
        <b/>
        <i val="0"/>
        <condense val="0"/>
        <extend val="0"/>
        <color indexed="10"/>
      </font>
    </dxf>
    <dxf>
      <font>
        <b val="0"/>
        <i val="0"/>
        <color theme="0" tint="-0.499984740745262"/>
      </font>
    </dxf>
    <dxf>
      <font>
        <b val="0"/>
        <i val="0"/>
      </font>
    </dxf>
    <dxf>
      <font>
        <b/>
        <i/>
        <color rgb="FFFF0000"/>
      </font>
    </dxf>
    <dxf>
      <font>
        <b val="0"/>
        <i val="0"/>
        <condense val="0"/>
        <extend val="0"/>
        <color indexed="23"/>
      </font>
    </dxf>
    <dxf>
      <font>
        <b val="0"/>
        <i val="0"/>
        <condense val="0"/>
        <extend val="0"/>
        <color auto="1"/>
      </font>
    </dxf>
    <dxf>
      <font>
        <b/>
        <i/>
        <color rgb="FFFF0000"/>
      </font>
      <fill>
        <patternFill patternType="none">
          <bgColor indexed="65"/>
        </patternFill>
      </fill>
    </dxf>
    <dxf>
      <font>
        <b val="0"/>
        <i val="0"/>
        <condense val="0"/>
        <extend val="0"/>
        <color indexed="23"/>
      </font>
    </dxf>
    <dxf>
      <font>
        <b val="0"/>
        <i val="0"/>
        <condense val="0"/>
        <extend val="0"/>
        <color auto="1"/>
      </font>
    </dxf>
    <dxf>
      <font>
        <b val="0"/>
        <i val="0"/>
        <condense val="0"/>
        <extend val="0"/>
        <color indexed="23"/>
      </font>
    </dxf>
    <dxf>
      <font>
        <b val="0"/>
        <i val="0"/>
        <condense val="0"/>
        <extend val="0"/>
        <color auto="1"/>
      </font>
    </dxf>
    <dxf>
      <font>
        <b/>
        <i/>
        <condense val="0"/>
        <extend val="0"/>
        <color indexed="10"/>
      </font>
    </dxf>
    <dxf>
      <font>
        <b/>
        <i/>
        <condense val="0"/>
        <extend val="0"/>
        <color indexed="10"/>
      </font>
    </dxf>
    <dxf>
      <font>
        <b/>
        <i/>
        <condense val="0"/>
        <extend val="0"/>
        <color indexed="10"/>
      </font>
    </dxf>
    <dxf>
      <font>
        <b val="0"/>
        <i val="0"/>
        <condense val="0"/>
        <extend val="0"/>
        <color indexed="17"/>
      </font>
    </dxf>
    <dxf>
      <font>
        <b/>
        <i val="0"/>
        <condense val="0"/>
        <extend val="0"/>
        <color indexed="10"/>
      </font>
    </dxf>
    <dxf>
      <font>
        <b/>
        <i/>
        <condense val="0"/>
        <extend val="0"/>
        <color indexed="10"/>
      </font>
    </dxf>
    <dxf>
      <font>
        <color rgb="FFFF0000"/>
      </font>
    </dxf>
    <dxf>
      <font>
        <color rgb="FF009900"/>
      </font>
    </dxf>
    <dxf>
      <font>
        <b val="0"/>
        <i/>
        <color rgb="FFFF0000"/>
      </font>
    </dxf>
    <dxf>
      <font>
        <b val="0"/>
        <i val="0"/>
        <condense val="0"/>
        <extend val="0"/>
        <color indexed="23"/>
      </font>
    </dxf>
    <dxf>
      <font>
        <b val="0"/>
        <i val="0"/>
        <condense val="0"/>
        <extend val="0"/>
        <color auto="1"/>
      </font>
    </dxf>
    <dxf>
      <font>
        <b val="0"/>
        <i val="0"/>
        <condense val="0"/>
        <extend val="0"/>
        <color indexed="23"/>
      </font>
    </dxf>
    <dxf>
      <font>
        <b val="0"/>
        <i val="0"/>
        <condense val="0"/>
        <extend val="0"/>
        <color auto="1"/>
      </font>
    </dxf>
    <dxf>
      <font>
        <b/>
        <i val="0"/>
        <condense val="0"/>
        <extend val="0"/>
        <color indexed="10"/>
      </font>
    </dxf>
    <dxf>
      <font>
        <b/>
        <i val="0"/>
        <condense val="0"/>
        <extend val="0"/>
        <color indexed="10"/>
      </font>
    </dxf>
    <dxf>
      <font>
        <b/>
        <i val="0"/>
        <condense val="0"/>
        <extend val="0"/>
        <color indexed="10"/>
      </font>
    </dxf>
    <dxf>
      <fill>
        <patternFill>
          <bgColor theme="0"/>
        </patternFill>
      </fill>
    </dxf>
    <dxf>
      <font>
        <color rgb="FFFF0000"/>
      </font>
    </dxf>
    <dxf>
      <font>
        <color rgb="FF009900"/>
      </font>
    </dxf>
    <dxf>
      <font>
        <b val="0"/>
        <i/>
        <color rgb="FFFF0000"/>
      </font>
    </dxf>
    <dxf>
      <font>
        <color rgb="FFFF0000"/>
      </font>
    </dxf>
    <dxf>
      <font>
        <color rgb="FF009900"/>
      </font>
    </dxf>
    <dxf>
      <font>
        <b/>
        <i val="0"/>
        <condense val="0"/>
        <extend val="0"/>
        <color indexed="17"/>
      </font>
      <fill>
        <patternFill>
          <bgColor theme="0"/>
        </patternFill>
      </fill>
    </dxf>
    <dxf>
      <font>
        <b/>
        <i val="0"/>
        <condense val="0"/>
        <extend val="0"/>
        <color indexed="10"/>
      </font>
      <fill>
        <patternFill>
          <bgColor theme="0"/>
        </patternFill>
      </fill>
    </dxf>
    <dxf>
      <font>
        <b/>
        <i val="0"/>
        <condense val="0"/>
        <extend val="0"/>
        <color indexed="10"/>
      </font>
    </dxf>
    <dxf>
      <font>
        <b/>
        <i/>
        <condense val="0"/>
        <extend val="0"/>
        <color indexed="10"/>
      </font>
    </dxf>
    <dxf>
      <font>
        <b/>
        <i val="0"/>
        <condense val="0"/>
        <extend val="0"/>
        <color indexed="10"/>
      </font>
    </dxf>
    <dxf>
      <fill>
        <patternFill>
          <bgColor theme="0" tint="-0.34998626667073579"/>
        </patternFill>
      </fill>
    </dxf>
    <dxf>
      <fill>
        <patternFill>
          <bgColor theme="0"/>
        </patternFill>
      </fill>
    </dxf>
    <dxf>
      <fill>
        <patternFill>
          <bgColor rgb="FFFF0000"/>
        </patternFill>
      </fill>
    </dxf>
    <dxf>
      <fill>
        <patternFill>
          <bgColor rgb="FF92D050"/>
        </patternFill>
      </fill>
    </dxf>
    <dxf>
      <fill>
        <patternFill>
          <bgColor theme="0"/>
        </patternFill>
      </fill>
    </dxf>
    <dxf>
      <font>
        <color auto="1"/>
      </font>
      <fill>
        <patternFill>
          <bgColor rgb="FF92D050"/>
        </patternFill>
      </fill>
    </dxf>
    <dxf>
      <fill>
        <patternFill>
          <bgColor indexed="9"/>
        </patternFill>
      </fill>
    </dxf>
    <dxf>
      <font>
        <color auto="1"/>
      </font>
      <fill>
        <patternFill>
          <bgColor theme="0" tint="-0.14996795556505021"/>
        </patternFill>
      </fill>
    </dxf>
    <dxf>
      <fill>
        <patternFill>
          <bgColor theme="0"/>
        </patternFill>
      </fill>
    </dxf>
    <dxf>
      <fill>
        <patternFill>
          <bgColor theme="0"/>
        </patternFill>
      </fill>
    </dxf>
    <dxf>
      <font>
        <color auto="1"/>
      </font>
      <fill>
        <patternFill>
          <bgColor rgb="FFFF0000"/>
        </patternFill>
      </fill>
    </dxf>
    <dxf>
      <fill>
        <patternFill>
          <bgColor theme="0"/>
        </patternFill>
      </fill>
    </dxf>
    <dxf>
      <font>
        <b/>
        <i val="0"/>
        <condense val="0"/>
        <extend val="0"/>
        <color indexed="10"/>
      </font>
    </dxf>
    <dxf>
      <font>
        <b/>
        <i val="0"/>
        <condense val="0"/>
        <extend val="0"/>
        <color indexed="10"/>
      </font>
    </dxf>
    <dxf>
      <font>
        <b/>
        <i/>
        <color rgb="FFFF0000"/>
      </font>
      <fill>
        <patternFill>
          <bgColor theme="9" tint="0.79998168889431442"/>
        </patternFill>
      </fill>
    </dxf>
    <dxf>
      <font>
        <b/>
        <i val="0"/>
        <condense val="0"/>
        <extend val="0"/>
        <color indexed="10"/>
      </font>
    </dxf>
    <dxf>
      <font>
        <color auto="1"/>
      </font>
      <fill>
        <patternFill>
          <bgColor rgb="FF92D050"/>
        </patternFill>
      </fill>
    </dxf>
    <dxf>
      <fill>
        <patternFill>
          <bgColor theme="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FF0000"/>
      </font>
    </dxf>
    <dxf>
      <font>
        <color rgb="FF009900"/>
      </font>
    </dxf>
    <dxf>
      <font>
        <b val="0"/>
        <i/>
        <color rgb="FFFF0000"/>
      </font>
    </dxf>
    <dxf>
      <fill>
        <patternFill>
          <bgColor theme="0"/>
        </patternFill>
      </fill>
    </dxf>
    <dxf>
      <font>
        <color rgb="FFFF0000"/>
      </font>
    </dxf>
    <dxf>
      <font>
        <color rgb="FF009900"/>
      </font>
    </dxf>
    <dxf>
      <font>
        <b val="0"/>
        <i/>
        <color rgb="FFFF0000"/>
      </font>
    </dxf>
    <dxf>
      <font>
        <b/>
        <i/>
        <condense val="0"/>
        <extend val="0"/>
        <color indexed="10"/>
      </font>
    </dxf>
    <dxf>
      <font>
        <color rgb="FFFF0000"/>
      </font>
    </dxf>
    <dxf>
      <font>
        <color rgb="FF009900"/>
      </font>
    </dxf>
    <dxf>
      <font>
        <b/>
        <i val="0"/>
        <condense val="0"/>
        <extend val="0"/>
        <color indexed="17"/>
      </font>
      <fill>
        <patternFill>
          <bgColor theme="0"/>
        </patternFill>
      </fill>
    </dxf>
    <dxf>
      <font>
        <b/>
        <i val="0"/>
        <condense val="0"/>
        <extend val="0"/>
        <color indexed="10"/>
      </font>
      <fill>
        <patternFill>
          <bgColor theme="0"/>
        </patternFill>
      </fill>
    </dxf>
    <dxf>
      <font>
        <b/>
        <i val="0"/>
        <condense val="0"/>
        <extend val="0"/>
        <color indexed="10"/>
      </font>
    </dxf>
    <dxf>
      <fill>
        <patternFill>
          <bgColor theme="0"/>
        </patternFill>
      </fill>
    </dxf>
    <dxf>
      <fill>
        <patternFill>
          <bgColor rgb="FFFF0000"/>
        </patternFill>
      </fill>
    </dxf>
    <dxf>
      <fill>
        <patternFill>
          <bgColor rgb="FF92D050"/>
        </patternFill>
      </fill>
    </dxf>
    <dxf>
      <fill>
        <patternFill>
          <bgColor theme="0"/>
        </patternFill>
      </fill>
    </dxf>
    <dxf>
      <font>
        <color auto="1"/>
      </font>
      <fill>
        <patternFill>
          <bgColor rgb="FF92D050"/>
        </patternFill>
      </fill>
    </dxf>
    <dxf>
      <fill>
        <patternFill>
          <bgColor theme="0"/>
        </patternFill>
      </fill>
    </dxf>
    <dxf>
      <fill>
        <patternFill>
          <bgColor theme="0" tint="-0.34998626667073579"/>
        </patternFill>
      </fill>
    </dxf>
    <dxf>
      <fill>
        <patternFill>
          <bgColor theme="0"/>
        </patternFill>
      </fill>
    </dxf>
    <dxf>
      <font>
        <color auto="1"/>
      </font>
      <fill>
        <patternFill>
          <bgColor theme="0" tint="-0.14996795556505021"/>
        </patternFill>
      </fill>
    </dxf>
    <dxf>
      <fill>
        <patternFill>
          <bgColor theme="0"/>
        </patternFill>
      </fill>
    </dxf>
    <dxf>
      <fill>
        <patternFill>
          <bgColor theme="0"/>
        </patternFill>
      </fill>
    </dxf>
    <dxf>
      <fill>
        <patternFill>
          <bgColor theme="0"/>
        </patternFill>
      </fill>
    </dxf>
    <dxf>
      <font>
        <color auto="1"/>
      </font>
      <fill>
        <patternFill>
          <bgColor rgb="FFFF0000"/>
        </patternFill>
      </fill>
    </dxf>
    <dxf>
      <fill>
        <patternFill>
          <bgColor theme="0"/>
        </patternFill>
      </fill>
    </dxf>
    <dxf>
      <font>
        <color rgb="FFFF0000"/>
      </font>
    </dxf>
    <dxf>
      <font>
        <color rgb="FF009900"/>
      </font>
    </dxf>
    <dxf>
      <font>
        <b val="0"/>
        <i/>
        <color rgb="FFFF0000"/>
      </font>
    </dxf>
    <dxf>
      <font>
        <color rgb="FFFF0000"/>
      </font>
    </dxf>
    <dxf>
      <font>
        <color rgb="FF009900"/>
      </font>
    </dxf>
    <dxf>
      <font>
        <b/>
        <i val="0"/>
        <condense val="0"/>
        <extend val="0"/>
        <color indexed="17"/>
      </font>
      <fill>
        <patternFill>
          <bgColor theme="0"/>
        </patternFill>
      </fill>
    </dxf>
    <dxf>
      <font>
        <b/>
        <i val="0"/>
        <condense val="0"/>
        <extend val="0"/>
        <color indexed="10"/>
      </font>
      <fill>
        <patternFill>
          <bgColor theme="0"/>
        </patternFill>
      </fill>
    </dxf>
    <dxf>
      <font>
        <b/>
        <i/>
        <condense val="0"/>
        <extend val="0"/>
        <color indexed="10"/>
      </font>
    </dxf>
    <dxf>
      <font>
        <b/>
        <i/>
        <condense val="0"/>
        <extend val="0"/>
        <color indexed="10"/>
      </font>
      <border>
        <bottom style="hair">
          <color indexed="64"/>
        </bottom>
      </border>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nl-NL"/>
              <a:t>Mate van realisatie </a:t>
            </a:r>
          </a:p>
        </c:rich>
      </c:tx>
      <c:layout>
        <c:manualLayout>
          <c:xMode val="edge"/>
          <c:yMode val="edge"/>
          <c:x val="0.18712146637408031"/>
          <c:y val="2.9304093997596096E-2"/>
        </c:manualLayout>
      </c:layout>
      <c:overlay val="0"/>
      <c:spPr>
        <a:noFill/>
        <a:ln w="25400">
          <a:noFill/>
        </a:ln>
      </c:spPr>
    </c:title>
    <c:autoTitleDeleted val="0"/>
    <c:plotArea>
      <c:layout>
        <c:manualLayout>
          <c:layoutTarget val="inner"/>
          <c:xMode val="edge"/>
          <c:yMode val="edge"/>
          <c:x val="7.3469387755102047E-2"/>
          <c:y val="0"/>
          <c:w val="0.82040816326530608"/>
          <c:h val="0"/>
        </c:manualLayout>
      </c:layout>
      <c:barChart>
        <c:barDir val="bar"/>
        <c:grouping val="stacked"/>
        <c:varyColors val="0"/>
        <c:ser>
          <c:idx val="3"/>
          <c:order val="0"/>
          <c:tx>
            <c:strRef>
              <c:f>Resultaat!$F$6</c:f>
              <c:strCache>
                <c:ptCount val="1"/>
                <c:pt idx="0">
                  <c:v>Volledig</c:v>
                </c:pt>
              </c:strCache>
            </c:strRef>
          </c:tx>
          <c:spPr>
            <a:solidFill>
              <a:srgbClr val="33660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Resultaat!$F$8</c:f>
              <c:numCache>
                <c:formatCode>0%</c:formatCode>
                <c:ptCount val="1"/>
                <c:pt idx="0">
                  <c:v>0</c:v>
                </c:pt>
              </c:numCache>
            </c:numRef>
          </c:val>
          <c:extLst>
            <c:ext xmlns:c16="http://schemas.microsoft.com/office/drawing/2014/chart" uri="{C3380CC4-5D6E-409C-BE32-E72D297353CC}">
              <c16:uniqueId val="{00000000-0A87-4CEA-94EF-B99583A587DE}"/>
            </c:ext>
          </c:extLst>
        </c:ser>
        <c:ser>
          <c:idx val="2"/>
          <c:order val="1"/>
          <c:tx>
            <c:strRef>
              <c:f>Resultaat!$E$6</c:f>
              <c:strCache>
                <c:ptCount val="1"/>
                <c:pt idx="0">
                  <c:v>Grotendeels</c:v>
                </c:pt>
              </c:strCache>
            </c:strRef>
          </c:tx>
          <c:spPr>
            <a:solidFill>
              <a:srgbClr val="92D05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Resultaat!$E$8</c:f>
              <c:numCache>
                <c:formatCode>0%</c:formatCode>
                <c:ptCount val="1"/>
                <c:pt idx="0">
                  <c:v>0</c:v>
                </c:pt>
              </c:numCache>
            </c:numRef>
          </c:val>
          <c:extLst>
            <c:ext xmlns:c16="http://schemas.microsoft.com/office/drawing/2014/chart" uri="{C3380CC4-5D6E-409C-BE32-E72D297353CC}">
              <c16:uniqueId val="{00000001-0A87-4CEA-94EF-B99583A587DE}"/>
            </c:ext>
          </c:extLst>
        </c:ser>
        <c:ser>
          <c:idx val="1"/>
          <c:order val="2"/>
          <c:tx>
            <c:strRef>
              <c:f>Resultaat!$D$6</c:f>
              <c:strCache>
                <c:ptCount val="1"/>
                <c:pt idx="0">
                  <c:v>Enigszins</c:v>
                </c:pt>
              </c:strCache>
            </c:strRef>
          </c:tx>
          <c:spPr>
            <a:solidFill>
              <a:srgbClr val="FFC00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Resultaat!$D$8</c:f>
              <c:numCache>
                <c:formatCode>0%</c:formatCode>
                <c:ptCount val="1"/>
                <c:pt idx="0">
                  <c:v>0</c:v>
                </c:pt>
              </c:numCache>
            </c:numRef>
          </c:val>
          <c:extLst>
            <c:ext xmlns:c16="http://schemas.microsoft.com/office/drawing/2014/chart" uri="{C3380CC4-5D6E-409C-BE32-E72D297353CC}">
              <c16:uniqueId val="{00000002-0A87-4CEA-94EF-B99583A587DE}"/>
            </c:ext>
          </c:extLst>
        </c:ser>
        <c:ser>
          <c:idx val="0"/>
          <c:order val="3"/>
          <c:tx>
            <c:strRef>
              <c:f>Resultaat!$C$6</c:f>
              <c:strCache>
                <c:ptCount val="1"/>
                <c:pt idx="0">
                  <c:v>Niet</c:v>
                </c:pt>
              </c:strCache>
            </c:strRef>
          </c:tx>
          <c:spPr>
            <a:solidFill>
              <a:srgbClr val="FF000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Resultaat!$C$8</c:f>
              <c:numCache>
                <c:formatCode>0%</c:formatCode>
                <c:ptCount val="1"/>
                <c:pt idx="0">
                  <c:v>0</c:v>
                </c:pt>
              </c:numCache>
            </c:numRef>
          </c:val>
          <c:extLst>
            <c:ext xmlns:c16="http://schemas.microsoft.com/office/drawing/2014/chart" uri="{C3380CC4-5D6E-409C-BE32-E72D297353CC}">
              <c16:uniqueId val="{00000003-0A87-4CEA-94EF-B99583A587DE}"/>
            </c:ext>
          </c:extLst>
        </c:ser>
        <c:dLbls>
          <c:showLegendKey val="0"/>
          <c:showVal val="0"/>
          <c:showCatName val="0"/>
          <c:showSerName val="0"/>
          <c:showPercent val="0"/>
          <c:showBubbleSize val="0"/>
        </c:dLbls>
        <c:gapWidth val="75"/>
        <c:overlap val="100"/>
        <c:axId val="922286927"/>
        <c:axId val="1"/>
      </c:barChart>
      <c:catAx>
        <c:axId val="922286927"/>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
          <c:min val="0"/>
        </c:scaling>
        <c:delete val="0"/>
        <c:axPos val="t"/>
        <c:majorGridlines>
          <c:spPr>
            <a:ln w="6350">
              <a:solidFill>
                <a:prstClr val="white">
                  <a:lumMod val="50000"/>
                </a:prstClr>
              </a:solidFill>
              <a:prstDash val="dash"/>
            </a:ln>
          </c:spPr>
        </c:majorGridlines>
        <c:numFmt formatCode="0%" sourceLinked="1"/>
        <c:majorTickMark val="none"/>
        <c:minorTickMark val="none"/>
        <c:tickLblPos val="high"/>
        <c:spPr>
          <a:ln w="25400">
            <a:noFill/>
          </a:ln>
        </c:spPr>
        <c:txPr>
          <a:bodyPr rot="0" vert="horz"/>
          <a:lstStyle/>
          <a:p>
            <a:pPr>
              <a:defRPr sz="800" b="0" i="0" u="none" strike="noStrike" baseline="0">
                <a:solidFill>
                  <a:srgbClr val="000000"/>
                </a:solidFill>
                <a:latin typeface="Verdana"/>
                <a:ea typeface="Verdana"/>
                <a:cs typeface="Verdana"/>
              </a:defRPr>
            </a:pPr>
            <a:endParaRPr lang="nl-NL"/>
          </a:p>
        </c:txPr>
        <c:crossAx val="922286927"/>
        <c:crosses val="autoZero"/>
        <c:crossBetween val="between"/>
        <c:majorUnit val="0.25"/>
        <c:minorUnit val="0.25"/>
      </c:valAx>
      <c:spPr>
        <a:solidFill>
          <a:schemeClr val="bg1">
            <a:lumMod val="95000"/>
          </a:schemeClr>
        </a:solidFill>
        <a:ln>
          <a:solidFill>
            <a:prstClr val="white">
              <a:lumMod val="50000"/>
            </a:prstClr>
          </a:solidFill>
        </a:ln>
        <a:effectLst>
          <a:outerShdw blurRad="50800" dist="38100" dir="2700000" algn="tl" rotWithShape="0">
            <a:prstClr val="black">
              <a:alpha val="40000"/>
            </a:prstClr>
          </a:outerShdw>
        </a:effectLst>
      </c:spPr>
    </c:plotArea>
    <c:legend>
      <c:legendPos val="b"/>
      <c:layout>
        <c:manualLayout>
          <c:xMode val="edge"/>
          <c:yMode val="edge"/>
          <c:x val="3.9290478034507983E-2"/>
          <c:y val="0.81447445237569605"/>
          <c:w val="0.89999956972591533"/>
          <c:h val="0.18552554762430395"/>
        </c:manualLayout>
      </c:layout>
      <c:overlay val="0"/>
      <c:txPr>
        <a:bodyPr/>
        <a:lstStyle/>
        <a:p>
          <a:pPr>
            <a:defRPr sz="825"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033" l="0.70000000000000029" r="0.70000000000000029" t="0.75000000000000033" header="0.30000000000000016" footer="0.3000000000000001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nl-NL" sz="1000" b="1" i="0" u="none" strike="noStrike" baseline="0">
                <a:solidFill>
                  <a:srgbClr val="000000"/>
                </a:solidFill>
                <a:latin typeface="Verdana"/>
                <a:ea typeface="Verdana"/>
              </a:rPr>
              <a:t>Mate van realisatie </a:t>
            </a:r>
            <a:r>
              <a:rPr lang="nl-NL" sz="1000" b="0" i="0" u="none" strike="noStrike" baseline="0">
                <a:solidFill>
                  <a:srgbClr val="000000"/>
                </a:solidFill>
                <a:latin typeface="Verdana"/>
                <a:ea typeface="Verdana"/>
              </a:rPr>
              <a:t>(per (sub)onderdeel)</a:t>
            </a:r>
          </a:p>
        </c:rich>
      </c:tx>
      <c:layout>
        <c:manualLayout>
          <c:xMode val="edge"/>
          <c:yMode val="edge"/>
          <c:x val="0.45264305653170056"/>
          <c:y val="7.123546704879526E-3"/>
        </c:manualLayout>
      </c:layout>
      <c:overlay val="0"/>
      <c:spPr>
        <a:noFill/>
        <a:ln w="25400">
          <a:noFill/>
        </a:ln>
      </c:spPr>
    </c:title>
    <c:autoTitleDeleted val="0"/>
    <c:plotArea>
      <c:layout>
        <c:manualLayout>
          <c:layoutTarget val="inner"/>
          <c:xMode val="edge"/>
          <c:yMode val="edge"/>
          <c:x val="0.40998487140695916"/>
          <c:y val="6.9288389513108617E-2"/>
          <c:w val="0.55068078668683818"/>
          <c:h val="0.86704119850187267"/>
        </c:manualLayout>
      </c:layout>
      <c:barChart>
        <c:barDir val="bar"/>
        <c:grouping val="stacked"/>
        <c:varyColors val="0"/>
        <c:ser>
          <c:idx val="3"/>
          <c:order val="0"/>
          <c:tx>
            <c:strRef>
              <c:f>Resultaat!$F$6</c:f>
              <c:strCache>
                <c:ptCount val="1"/>
                <c:pt idx="0">
                  <c:v>Volledig</c:v>
                </c:pt>
              </c:strCache>
            </c:strRef>
          </c:tx>
          <c:spPr>
            <a:solidFill>
              <a:srgbClr val="33660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Resultaat!$F$8:$F$30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2409-4DC4-93AC-C46B4ECD3BED}"/>
            </c:ext>
          </c:extLst>
        </c:ser>
        <c:ser>
          <c:idx val="2"/>
          <c:order val="1"/>
          <c:tx>
            <c:strRef>
              <c:f>Resultaat!$E$6</c:f>
              <c:strCache>
                <c:ptCount val="1"/>
                <c:pt idx="0">
                  <c:v>Grotendeels</c:v>
                </c:pt>
              </c:strCache>
            </c:strRef>
          </c:tx>
          <c:spPr>
            <a:solidFill>
              <a:srgbClr val="92D05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Resultaat!$E$8:$E$30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409-4DC4-93AC-C46B4ECD3BED}"/>
            </c:ext>
          </c:extLst>
        </c:ser>
        <c:ser>
          <c:idx val="1"/>
          <c:order val="2"/>
          <c:tx>
            <c:strRef>
              <c:f>Resultaat!$D$6</c:f>
              <c:strCache>
                <c:ptCount val="1"/>
                <c:pt idx="0">
                  <c:v>Enigszins</c:v>
                </c:pt>
              </c:strCache>
            </c:strRef>
          </c:tx>
          <c:spPr>
            <a:solidFill>
              <a:srgbClr val="FFC00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Resultaat!$D$8:$D$30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409-4DC4-93AC-C46B4ECD3BED}"/>
            </c:ext>
          </c:extLst>
        </c:ser>
        <c:ser>
          <c:idx val="0"/>
          <c:order val="3"/>
          <c:tx>
            <c:strRef>
              <c:f>Resultaat!$C$6</c:f>
              <c:strCache>
                <c:ptCount val="1"/>
                <c:pt idx="0">
                  <c:v>Niet</c:v>
                </c:pt>
              </c:strCache>
            </c:strRef>
          </c:tx>
          <c:spPr>
            <a:solidFill>
              <a:srgbClr val="FF000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Resultaat!$C$8:$C$30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409-4DC4-93AC-C46B4ECD3BED}"/>
            </c:ext>
          </c:extLst>
        </c:ser>
        <c:dLbls>
          <c:showLegendKey val="0"/>
          <c:showVal val="0"/>
          <c:showCatName val="0"/>
          <c:showSerName val="0"/>
          <c:showPercent val="0"/>
          <c:showBubbleSize val="0"/>
        </c:dLbls>
        <c:gapWidth val="150"/>
        <c:overlap val="100"/>
        <c:axId val="922297743"/>
        <c:axId val="1"/>
      </c:barChart>
      <c:catAx>
        <c:axId val="922297743"/>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Verdana"/>
                <a:ea typeface="Verdana"/>
                <a:cs typeface="Verdana"/>
              </a:defRPr>
            </a:pPr>
            <a:endParaRPr lang="nl-NL"/>
          </a:p>
        </c:txPr>
        <c:crossAx val="1"/>
        <c:crosses val="autoZero"/>
        <c:auto val="1"/>
        <c:lblAlgn val="ctr"/>
        <c:lblOffset val="100"/>
        <c:noMultiLvlLbl val="0"/>
      </c:catAx>
      <c:valAx>
        <c:axId val="1"/>
        <c:scaling>
          <c:orientation val="minMax"/>
          <c:max val="1"/>
          <c:min val="0"/>
        </c:scaling>
        <c:delete val="0"/>
        <c:axPos val="t"/>
        <c:majorGridlines>
          <c:spPr>
            <a:ln w="6350">
              <a:prstDash val="dash"/>
            </a:ln>
          </c:spPr>
        </c:majorGridlines>
        <c:numFmt formatCode="0%" sourceLinked="1"/>
        <c:majorTickMark val="out"/>
        <c:minorTickMark val="none"/>
        <c:tickLblPos val="high"/>
        <c:txPr>
          <a:bodyPr rot="0" vert="horz"/>
          <a:lstStyle/>
          <a:p>
            <a:pPr>
              <a:defRPr sz="800" b="0" i="0" u="none" strike="noStrike" baseline="0">
                <a:solidFill>
                  <a:srgbClr val="000000"/>
                </a:solidFill>
                <a:latin typeface="Verdana"/>
                <a:ea typeface="Verdana"/>
                <a:cs typeface="Verdana"/>
              </a:defRPr>
            </a:pPr>
            <a:endParaRPr lang="nl-NL"/>
          </a:p>
        </c:txPr>
        <c:crossAx val="922297743"/>
        <c:crosses val="autoZero"/>
        <c:crossBetween val="between"/>
        <c:majorUnit val="0.25"/>
      </c:valAx>
      <c:spPr>
        <a:solidFill>
          <a:sysClr val="window" lastClr="FFFFFF">
            <a:lumMod val="95000"/>
          </a:sysClr>
        </a:solidFill>
        <a:ln>
          <a:solidFill>
            <a:schemeClr val="bg1">
              <a:lumMod val="50000"/>
            </a:schemeClr>
          </a:solidFill>
        </a:ln>
        <a:effectLst>
          <a:outerShdw blurRad="50800" dist="38100" dir="2700000" algn="tl" rotWithShape="0">
            <a:prstClr val="black">
              <a:alpha val="40000"/>
            </a:prstClr>
          </a:outerShdw>
        </a:effectLst>
      </c:spPr>
    </c:plotArea>
    <c:legend>
      <c:legendPos val="l"/>
      <c:layout>
        <c:manualLayout>
          <c:xMode val="edge"/>
          <c:yMode val="edge"/>
          <c:wMode val="edge"/>
          <c:hMode val="edge"/>
          <c:x val="1.8072355176480398E-2"/>
          <c:y val="0.82407823787504986"/>
          <c:w val="0.14475419014378119"/>
          <c:h val="0.98045313754167218"/>
        </c:manualLayout>
      </c:layout>
      <c:overlay val="0"/>
      <c:spPr>
        <a:ln>
          <a:solidFill>
            <a:schemeClr val="bg1">
              <a:lumMod val="50000"/>
            </a:schemeClr>
          </a:solidFill>
        </a:ln>
      </c:spPr>
      <c:txPr>
        <a:bodyPr/>
        <a:lstStyle/>
        <a:p>
          <a:pPr>
            <a:defRPr sz="735" b="0" i="0" u="none" strike="noStrike" baseline="0">
              <a:solidFill>
                <a:srgbClr val="000000"/>
              </a:solidFill>
              <a:latin typeface="Verdana"/>
              <a:ea typeface="Verdana"/>
              <a:cs typeface="Verdana"/>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nl-NL" sz="1000" b="1" i="0" u="none" strike="noStrike" baseline="0">
                <a:solidFill>
                  <a:srgbClr val="000000"/>
                </a:solidFill>
                <a:latin typeface="Verdana"/>
                <a:ea typeface="Verdana"/>
              </a:rPr>
              <a:t>Gewenste situatie: </a:t>
            </a:r>
            <a:r>
              <a:rPr lang="nl-NL" sz="1000" b="1" i="0" u="none" strike="noStrike" baseline="0">
                <a:solidFill>
                  <a:srgbClr val="008000"/>
                </a:solidFill>
                <a:latin typeface="Verdana"/>
                <a:ea typeface="Verdana"/>
              </a:rPr>
              <a:t>%Gerealiseerd </a:t>
            </a:r>
            <a:r>
              <a:rPr lang="nl-NL" sz="1000" b="1" i="0" u="none" strike="noStrike" baseline="0">
                <a:solidFill>
                  <a:srgbClr val="000000"/>
                </a:solidFill>
                <a:latin typeface="Verdana"/>
                <a:ea typeface="Verdana"/>
              </a:rPr>
              <a:t>+ </a:t>
            </a:r>
            <a:r>
              <a:rPr lang="nl-NL" sz="1000" b="1" i="0" u="none" strike="noStrike" baseline="0">
                <a:solidFill>
                  <a:srgbClr val="FF0000"/>
                </a:solidFill>
                <a:latin typeface="Verdana"/>
                <a:ea typeface="Verdana"/>
              </a:rPr>
              <a:t>%Gewenst </a:t>
            </a:r>
            <a:r>
              <a:rPr lang="nl-NL" sz="900" b="0" i="0" u="none" strike="noStrike" baseline="0">
                <a:solidFill>
                  <a:srgbClr val="000000"/>
                </a:solidFill>
                <a:latin typeface="Verdana"/>
                <a:ea typeface="Verdana"/>
              </a:rPr>
              <a:t>(per (sub)onderdeel) </a:t>
            </a:r>
          </a:p>
        </c:rich>
      </c:tx>
      <c:layout>
        <c:manualLayout>
          <c:xMode val="edge"/>
          <c:yMode val="edge"/>
          <c:x val="0.24916658761028365"/>
          <c:y val="2.368372204425017E-2"/>
        </c:manualLayout>
      </c:layout>
      <c:overlay val="0"/>
      <c:spPr>
        <a:noFill/>
        <a:ln w="25400">
          <a:noFill/>
        </a:ln>
      </c:spPr>
    </c:title>
    <c:autoTitleDeleted val="0"/>
    <c:plotArea>
      <c:layout>
        <c:manualLayout>
          <c:layoutTarget val="inner"/>
          <c:xMode val="edge"/>
          <c:yMode val="edge"/>
          <c:x val="0.40813253012048195"/>
          <c:y val="0.10836501901140684"/>
          <c:w val="0.5512048192771084"/>
          <c:h val="0.82319391634980987"/>
        </c:manualLayout>
      </c:layout>
      <c:barChart>
        <c:barDir val="bar"/>
        <c:grouping val="stacked"/>
        <c:varyColors val="0"/>
        <c:ser>
          <c:idx val="0"/>
          <c:order val="0"/>
          <c:tx>
            <c:v>%Realisatie</c:v>
          </c:tx>
          <c:spPr>
            <a:solidFill>
              <a:srgbClr val="336600"/>
            </a:solidFill>
            <a:ln w="12700">
              <a:solidFill>
                <a:schemeClr val="tx1"/>
              </a:solidFill>
              <a:prstDash val="solid"/>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Resultaat!$H$8:$H$30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64D9-487E-A55F-7CFB42F92A06}"/>
            </c:ext>
          </c:extLst>
        </c:ser>
        <c:ser>
          <c:idx val="1"/>
          <c:order val="1"/>
          <c:tx>
            <c:strRef>
              <c:f>Resultaat!$K$7</c:f>
              <c:strCache>
                <c:ptCount val="1"/>
                <c:pt idx="0">
                  <c:v>%Gewenst</c:v>
                </c:pt>
              </c:strCache>
            </c:strRef>
          </c:tx>
          <c:spPr>
            <a:solidFill>
              <a:srgbClr val="FF0000"/>
            </a:solidFill>
            <a:ln>
              <a:solidFill>
                <a:prstClr val="black"/>
              </a:solidFill>
            </a:ln>
          </c:spPr>
          <c:invertIfNegative val="0"/>
          <c:val>
            <c:numRef>
              <c:f>Resultaat!$K$8:$K$30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64D9-487E-A55F-7CFB42F92A06}"/>
            </c:ext>
          </c:extLst>
        </c:ser>
        <c:dLbls>
          <c:showLegendKey val="0"/>
          <c:showVal val="0"/>
          <c:showCatName val="0"/>
          <c:showSerName val="0"/>
          <c:showPercent val="0"/>
          <c:showBubbleSize val="0"/>
        </c:dLbls>
        <c:gapWidth val="150"/>
        <c:overlap val="100"/>
        <c:axId val="922279023"/>
        <c:axId val="1"/>
      </c:barChart>
      <c:catAx>
        <c:axId val="922279023"/>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nl-NL"/>
          </a:p>
        </c:txPr>
        <c:crossAx val="1"/>
        <c:crosses val="autoZero"/>
        <c:auto val="1"/>
        <c:lblAlgn val="ctr"/>
        <c:lblOffset val="100"/>
        <c:tickLblSkip val="1"/>
        <c:tickMarkSkip val="1"/>
        <c:noMultiLvlLbl val="0"/>
      </c:catAx>
      <c:valAx>
        <c:axId val="1"/>
        <c:scaling>
          <c:orientation val="minMax"/>
          <c:max val="1"/>
        </c:scaling>
        <c:delete val="0"/>
        <c:axPos val="t"/>
        <c:majorGridlines>
          <c:spPr>
            <a:ln w="3175">
              <a:solidFill>
                <a:srgbClr val="000000"/>
              </a:solidFill>
              <a:prstDash val="sysDash"/>
            </a:ln>
          </c:spPr>
        </c:majorGridlines>
        <c:numFmt formatCode="0%" sourceLinked="1"/>
        <c:majorTickMark val="out"/>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nl-NL"/>
          </a:p>
        </c:txPr>
        <c:crossAx val="922279023"/>
        <c:crosses val="autoZero"/>
        <c:crossBetween val="between"/>
        <c:majorUnit val="0.25"/>
        <c:minorUnit val="0.1"/>
      </c:valAx>
      <c:spPr>
        <a:solidFill>
          <a:schemeClr val="bg1">
            <a:lumMod val="95000"/>
          </a:schemeClr>
        </a:solidFill>
        <a:ln w="12700">
          <a:solidFill>
            <a:srgbClr val="808080"/>
          </a:solidFill>
          <a:prstDash val="solid"/>
        </a:ln>
        <a:effectLst>
          <a:outerShdw blurRad="50800" dist="38100" dir="2700000" algn="tl" rotWithShape="0">
            <a:prstClr val="black">
              <a:alpha val="40000"/>
            </a:prstClr>
          </a:outerShdw>
        </a:effectLst>
      </c:spPr>
    </c:plotArea>
    <c:legend>
      <c:legendPos val="l"/>
      <c:layout>
        <c:manualLayout>
          <c:xMode val="edge"/>
          <c:yMode val="edge"/>
          <c:wMode val="edge"/>
          <c:hMode val="edge"/>
          <c:x val="1.6235335040951204E-2"/>
          <c:y val="0.90707663443210285"/>
          <c:w val="0.14049109825127282"/>
          <c:h val="0.98630460165863298"/>
        </c:manualLayout>
      </c:layout>
      <c:overlay val="0"/>
      <c:spPr>
        <a:ln>
          <a:solidFill>
            <a:schemeClr val="bg1">
              <a:lumMod val="50000"/>
            </a:schemeClr>
          </a:solidFill>
        </a:ln>
      </c:spPr>
      <c:txPr>
        <a:bodyPr/>
        <a:lstStyle/>
        <a:p>
          <a:pPr>
            <a:defRPr sz="735" b="0" i="0" u="none" strike="noStrike" baseline="0">
              <a:solidFill>
                <a:srgbClr val="000000"/>
              </a:solidFill>
              <a:latin typeface="Verdana"/>
              <a:ea typeface="Verdana"/>
              <a:cs typeface="Verdana"/>
            </a:defRPr>
          </a:pPr>
          <a:endParaRPr lang="nl-NL"/>
        </a:p>
      </c:txPr>
    </c:legend>
    <c:plotVisOnly val="1"/>
    <c:dispBlanksAs val="gap"/>
    <c:showDLblsOverMax val="0"/>
  </c:chart>
  <c:spPr>
    <a:noFill/>
    <a:ln w="9525">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nl-NL"/>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nl-NL" sz="1200" b="1" i="0" u="none" strike="noStrike" baseline="0">
                <a:solidFill>
                  <a:srgbClr val="000000"/>
                </a:solidFill>
                <a:latin typeface="Verdana"/>
                <a:ea typeface="Verdana"/>
              </a:rPr>
              <a:t>Mate van realisatie - Mate van belang</a:t>
            </a:r>
          </a:p>
          <a:p>
            <a:pPr>
              <a:defRPr sz="1000" b="0" i="0" u="none" strike="noStrike" baseline="0">
                <a:solidFill>
                  <a:srgbClr val="000000"/>
                </a:solidFill>
                <a:latin typeface="Arial"/>
                <a:ea typeface="Arial"/>
                <a:cs typeface="Arial"/>
              </a:defRPr>
            </a:pPr>
            <a:r>
              <a:rPr lang="nl-NL" sz="1000" b="0" i="0" u="none" strike="noStrike" baseline="0">
                <a:solidFill>
                  <a:srgbClr val="000000"/>
                </a:solidFill>
                <a:latin typeface="Verdana"/>
                <a:ea typeface="Verdana"/>
              </a:rPr>
              <a:t>(per onderdeel)</a:t>
            </a:r>
          </a:p>
        </c:rich>
      </c:tx>
      <c:layout>
        <c:manualLayout>
          <c:xMode val="edge"/>
          <c:yMode val="edge"/>
          <c:x val="0.19769581433899711"/>
          <c:y val="2.0164500714006492E-3"/>
        </c:manualLayout>
      </c:layout>
      <c:overlay val="0"/>
      <c:spPr>
        <a:noFill/>
        <a:ln w="25400">
          <a:noFill/>
        </a:ln>
      </c:spPr>
    </c:title>
    <c:autoTitleDeleted val="0"/>
    <c:plotArea>
      <c:layout>
        <c:manualLayout>
          <c:layoutTarget val="inner"/>
          <c:xMode val="edge"/>
          <c:yMode val="edge"/>
          <c:x val="6.8290647879541366E-2"/>
          <c:y val="0.14231146638585071"/>
          <c:w val="0.87580291937192056"/>
          <c:h val="0.73089860690490616"/>
        </c:manualLayout>
      </c:layout>
      <c:scatterChart>
        <c:scatterStyle val="lineMarker"/>
        <c:varyColors val="0"/>
        <c:ser>
          <c:idx val="0"/>
          <c:order val="0"/>
          <c:tx>
            <c:strRef>
              <c:f>Resultaat!$B$8</c:f>
              <c:strCache>
                <c:ptCount val="1"/>
                <c:pt idx="0">
                  <c:v>1. Algemeen</c:v>
                </c:pt>
              </c:strCache>
            </c:strRef>
          </c:tx>
          <c:spPr>
            <a:ln w="28575">
              <a:noFill/>
            </a:ln>
            <a:effectLst>
              <a:outerShdw blurRad="50800" dist="38100" dir="2700000" algn="tl" rotWithShape="0">
                <a:schemeClr val="bg1">
                  <a:lumMod val="50000"/>
                  <a:alpha val="40000"/>
                </a:schemeClr>
              </a:outerShdw>
            </a:effectLst>
          </c:spPr>
          <c:marker>
            <c:symbol val="triangle"/>
            <c:size val="10"/>
            <c:spPr>
              <a:solidFill>
                <a:schemeClr val="tx1"/>
              </a:solidFill>
              <a:ln>
                <a:solidFill>
                  <a:schemeClr val="tx1"/>
                </a:solidFill>
                <a:prstDash val="solid"/>
              </a:ln>
              <a:effectLst>
                <a:outerShdw blurRad="50800" dist="38100" dir="2700000" algn="tl" rotWithShape="0">
                  <a:schemeClr val="bg1">
                    <a:lumMod val="50000"/>
                    <a:alpha val="40000"/>
                  </a:schemeClr>
                </a:outerShdw>
              </a:effectLst>
            </c:spPr>
          </c:marker>
          <c:dPt>
            <c:idx val="0"/>
            <c:bubble3D val="0"/>
            <c:extLst>
              <c:ext xmlns:c16="http://schemas.microsoft.com/office/drawing/2014/chart" uri="{C3380CC4-5D6E-409C-BE32-E72D297353CC}">
                <c16:uniqueId val="{00000001-8272-44ED-97F0-DC1D58296911}"/>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NL"/>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Resultaat!$H$8</c:f>
              <c:numCache>
                <c:formatCode>0%</c:formatCode>
                <c:ptCount val="1"/>
                <c:pt idx="0">
                  <c:v>0</c:v>
                </c:pt>
              </c:numCache>
            </c:numRef>
          </c:xVal>
          <c:yVal>
            <c:numRef>
              <c:f>Resultaat!$I$8</c:f>
              <c:numCache>
                <c:formatCode>0.0</c:formatCode>
                <c:ptCount val="1"/>
                <c:pt idx="0">
                  <c:v>0</c:v>
                </c:pt>
              </c:numCache>
            </c:numRef>
          </c:yVal>
          <c:smooth val="0"/>
          <c:extLst>
            <c:ext xmlns:c16="http://schemas.microsoft.com/office/drawing/2014/chart" uri="{C3380CC4-5D6E-409C-BE32-E72D297353CC}">
              <c16:uniqueId val="{00000002-8272-44ED-97F0-DC1D58296911}"/>
            </c:ext>
          </c:extLst>
        </c:ser>
        <c:ser>
          <c:idx val="1"/>
          <c:order val="1"/>
          <c:tx>
            <c:strRef>
              <c:f>Resultaat!$B$9</c:f>
              <c:strCache>
                <c:ptCount val="1"/>
                <c:pt idx="0">
                  <c:v>2. Signalering / vaststellen onderwijsbehoeften</c:v>
                </c:pt>
              </c:strCache>
            </c:strRef>
          </c:tx>
          <c:spPr>
            <a:ln w="28575">
              <a:noFill/>
            </a:ln>
            <a:effectLst>
              <a:outerShdw blurRad="50800" dist="38100" dir="2700000" algn="tl" rotWithShape="0">
                <a:schemeClr val="bg1">
                  <a:lumMod val="50000"/>
                  <a:alpha val="40000"/>
                </a:schemeClr>
              </a:outerShdw>
            </a:effectLst>
          </c:spPr>
          <c:marker>
            <c:symbol val="circle"/>
            <c:size val="10"/>
            <c:spPr>
              <a:solidFill>
                <a:srgbClr val="FF0000"/>
              </a:solidFill>
              <a:ln>
                <a:noFill/>
                <a:prstDash val="solid"/>
              </a:ln>
              <a:effectLst>
                <a:outerShdw blurRad="50800" dist="38100" dir="2700000" algn="tl" rotWithShape="0">
                  <a:schemeClr val="bg1">
                    <a:lumMod val="50000"/>
                    <a:alpha val="40000"/>
                  </a:schemeClr>
                </a:outerShdw>
              </a:effectLst>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NL"/>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Resultaat!$H$9</c:f>
              <c:numCache>
                <c:formatCode>0%</c:formatCode>
                <c:ptCount val="1"/>
                <c:pt idx="0">
                  <c:v>0</c:v>
                </c:pt>
              </c:numCache>
            </c:numRef>
          </c:xVal>
          <c:yVal>
            <c:numRef>
              <c:f>Resultaat!$I$9</c:f>
              <c:numCache>
                <c:formatCode>0.0</c:formatCode>
                <c:ptCount val="1"/>
                <c:pt idx="0">
                  <c:v>0</c:v>
                </c:pt>
              </c:numCache>
            </c:numRef>
          </c:yVal>
          <c:smooth val="0"/>
          <c:extLst>
            <c:ext xmlns:c16="http://schemas.microsoft.com/office/drawing/2014/chart" uri="{C3380CC4-5D6E-409C-BE32-E72D297353CC}">
              <c16:uniqueId val="{00000003-8272-44ED-97F0-DC1D58296911}"/>
            </c:ext>
          </c:extLst>
        </c:ser>
        <c:ser>
          <c:idx val="2"/>
          <c:order val="2"/>
          <c:tx>
            <c:strRef>
              <c:f>Resultaat!$B$13</c:f>
              <c:strCache>
                <c:ptCount val="1"/>
                <c:pt idx="0">
                  <c:v>3. Onderwijs en begeleiding</c:v>
                </c:pt>
              </c:strCache>
            </c:strRef>
          </c:tx>
          <c:spPr>
            <a:ln w="28575">
              <a:noFill/>
            </a:ln>
            <a:effectLst>
              <a:outerShdw blurRad="50800" dist="38100" dir="2700000" algn="tl" rotWithShape="0">
                <a:prstClr val="black">
                  <a:alpha val="40000"/>
                </a:prstClr>
              </a:outerShdw>
            </a:effectLst>
          </c:spPr>
          <c:marker>
            <c:symbol val="star"/>
            <c:size val="10"/>
            <c:spPr>
              <a:solidFill>
                <a:srgbClr val="FFFFCC"/>
              </a:solidFill>
              <a:ln>
                <a:solidFill>
                  <a:srgbClr val="C00000"/>
                </a:solidFill>
                <a:prstDash val="solid"/>
              </a:ln>
              <a:effectLst>
                <a:outerShdw blurRad="50800" dist="38100" dir="2700000" algn="tl" rotWithShape="0">
                  <a:prstClr val="black">
                    <a:alpha val="40000"/>
                  </a:prstClr>
                </a:outerShdw>
              </a:effectLst>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NL"/>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Resultaat!$H$13</c:f>
              <c:numCache>
                <c:formatCode>0%</c:formatCode>
                <c:ptCount val="1"/>
                <c:pt idx="0">
                  <c:v>0</c:v>
                </c:pt>
              </c:numCache>
            </c:numRef>
          </c:xVal>
          <c:yVal>
            <c:numRef>
              <c:f>Resultaat!$I$13</c:f>
              <c:numCache>
                <c:formatCode>0.0</c:formatCode>
                <c:ptCount val="1"/>
                <c:pt idx="0">
                  <c:v>0</c:v>
                </c:pt>
              </c:numCache>
            </c:numRef>
          </c:yVal>
          <c:smooth val="0"/>
          <c:extLst>
            <c:ext xmlns:c16="http://schemas.microsoft.com/office/drawing/2014/chart" uri="{C3380CC4-5D6E-409C-BE32-E72D297353CC}">
              <c16:uniqueId val="{00000004-8272-44ED-97F0-DC1D58296911}"/>
            </c:ext>
          </c:extLst>
        </c:ser>
        <c:ser>
          <c:idx val="3"/>
          <c:order val="3"/>
          <c:tx>
            <c:strRef>
              <c:f>Resultaat!$B$25</c:f>
              <c:strCache>
                <c:ptCount val="1"/>
                <c:pt idx="0">
                  <c:v>4. Evaluatie</c:v>
                </c:pt>
              </c:strCache>
            </c:strRef>
          </c:tx>
          <c:spPr>
            <a:ln w="28575">
              <a:noFill/>
            </a:ln>
            <a:effectLst>
              <a:outerShdw blurRad="50800" dist="38100" dir="2700000" algn="tl" rotWithShape="0">
                <a:schemeClr val="bg1">
                  <a:lumMod val="50000"/>
                  <a:alpha val="40000"/>
                </a:schemeClr>
              </a:outerShdw>
            </a:effectLst>
          </c:spPr>
          <c:marker>
            <c:symbol val="diamond"/>
            <c:size val="10"/>
            <c:spPr>
              <a:solidFill>
                <a:schemeClr val="bg1">
                  <a:lumMod val="50000"/>
                </a:schemeClr>
              </a:solidFill>
              <a:ln w="6350">
                <a:noFill/>
                <a:prstDash val="solid"/>
              </a:ln>
              <a:effectLst>
                <a:outerShdw blurRad="50800" dist="38100" dir="2700000" algn="tl" rotWithShape="0">
                  <a:schemeClr val="bg1">
                    <a:lumMod val="50000"/>
                    <a:alpha val="40000"/>
                  </a:schemeClr>
                </a:outerShdw>
              </a:effectLst>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NL"/>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Resultaat!$H$25</c:f>
              <c:numCache>
                <c:formatCode>0%</c:formatCode>
                <c:ptCount val="1"/>
                <c:pt idx="0">
                  <c:v>0</c:v>
                </c:pt>
              </c:numCache>
            </c:numRef>
          </c:xVal>
          <c:yVal>
            <c:numRef>
              <c:f>Resultaat!$I$25</c:f>
              <c:numCache>
                <c:formatCode>0.0</c:formatCode>
                <c:ptCount val="1"/>
                <c:pt idx="0">
                  <c:v>0</c:v>
                </c:pt>
              </c:numCache>
            </c:numRef>
          </c:yVal>
          <c:smooth val="0"/>
          <c:extLst>
            <c:ext xmlns:c16="http://schemas.microsoft.com/office/drawing/2014/chart" uri="{C3380CC4-5D6E-409C-BE32-E72D297353CC}">
              <c16:uniqueId val="{00000005-8272-44ED-97F0-DC1D58296911}"/>
            </c:ext>
          </c:extLst>
        </c:ser>
        <c:ser>
          <c:idx val="4"/>
          <c:order val="4"/>
          <c:tx>
            <c:strRef>
              <c:f>Resultaat!$B$28</c:f>
              <c:strCache>
                <c:ptCount val="1"/>
                <c:pt idx="0">
                  <c:v>5. Beleid</c:v>
                </c:pt>
              </c:strCache>
            </c:strRef>
          </c:tx>
          <c:spPr>
            <a:ln w="28575">
              <a:noFill/>
            </a:ln>
            <a:effectLst>
              <a:outerShdw blurRad="50800" dist="38100" dir="2700000" algn="tl" rotWithShape="0">
                <a:schemeClr val="bg1">
                  <a:lumMod val="50000"/>
                  <a:alpha val="40000"/>
                </a:schemeClr>
              </a:outerShdw>
            </a:effectLst>
          </c:spPr>
          <c:marker>
            <c:symbol val="square"/>
            <c:size val="10"/>
            <c:spPr>
              <a:solidFill>
                <a:srgbClr val="336600"/>
              </a:solidFill>
              <a:ln>
                <a:solidFill>
                  <a:srgbClr val="800080"/>
                </a:solidFill>
                <a:prstDash val="solid"/>
              </a:ln>
              <a:effectLst>
                <a:outerShdw blurRad="50800" dist="38100" dir="2700000" algn="tl" rotWithShape="0">
                  <a:schemeClr val="bg1">
                    <a:lumMod val="50000"/>
                    <a:alpha val="40000"/>
                  </a:schemeClr>
                </a:outerShdw>
              </a:effectLst>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nl-NL"/>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Resultaat!$H$28</c:f>
              <c:numCache>
                <c:formatCode>0%</c:formatCode>
                <c:ptCount val="1"/>
                <c:pt idx="0">
                  <c:v>0</c:v>
                </c:pt>
              </c:numCache>
            </c:numRef>
          </c:xVal>
          <c:yVal>
            <c:numRef>
              <c:f>Resultaat!$I$28</c:f>
              <c:numCache>
                <c:formatCode>0.0</c:formatCode>
                <c:ptCount val="1"/>
                <c:pt idx="0">
                  <c:v>0</c:v>
                </c:pt>
              </c:numCache>
            </c:numRef>
          </c:yVal>
          <c:smooth val="0"/>
          <c:extLst>
            <c:ext xmlns:c16="http://schemas.microsoft.com/office/drawing/2014/chart" uri="{C3380CC4-5D6E-409C-BE32-E72D297353CC}">
              <c16:uniqueId val="{00000006-8272-44ED-97F0-DC1D58296911}"/>
            </c:ext>
          </c:extLst>
        </c:ser>
        <c:dLbls>
          <c:showLegendKey val="0"/>
          <c:showVal val="0"/>
          <c:showCatName val="0"/>
          <c:showSerName val="0"/>
          <c:showPercent val="0"/>
          <c:showBubbleSize val="0"/>
        </c:dLbls>
        <c:axId val="922299407"/>
        <c:axId val="1"/>
      </c:scatterChart>
      <c:valAx>
        <c:axId val="922299407"/>
        <c:scaling>
          <c:orientation val="minMax"/>
          <c:max val="1"/>
        </c:scaling>
        <c:delete val="0"/>
        <c:axPos val="b"/>
        <c:minorGridlines>
          <c:spPr>
            <a:ln w="3175">
              <a:solidFill>
                <a:schemeClr val="bg1">
                  <a:lumMod val="75000"/>
                </a:schemeClr>
              </a:solidFill>
              <a:prstDash val="dash"/>
            </a:ln>
          </c:spPr>
        </c:minorGridlines>
        <c:title>
          <c:tx>
            <c:rich>
              <a:bodyPr/>
              <a:lstStyle/>
              <a:p>
                <a:pPr>
                  <a:defRPr sz="1000" b="1" i="0" u="none" strike="noStrike" baseline="0">
                    <a:solidFill>
                      <a:srgbClr val="000000"/>
                    </a:solidFill>
                    <a:latin typeface="Verdana"/>
                    <a:ea typeface="Verdana"/>
                    <a:cs typeface="Verdana"/>
                  </a:defRPr>
                </a:pPr>
                <a:r>
                  <a:rPr lang="nl-NL"/>
                  <a:t>% Gerealiseerd</a:t>
                </a:r>
              </a:p>
            </c:rich>
          </c:tx>
          <c:layout>
            <c:manualLayout>
              <c:xMode val="edge"/>
              <c:yMode val="edge"/>
              <c:x val="0.73120467836257308"/>
              <c:y val="0.876193029062856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30000">
                <a:solidFill>
                  <a:srgbClr val="000000"/>
                </a:solidFill>
                <a:latin typeface="Verdana"/>
                <a:ea typeface="Verdana"/>
                <a:cs typeface="Verdana"/>
              </a:defRPr>
            </a:pPr>
            <a:endParaRPr lang="nl-NL"/>
          </a:p>
        </c:txPr>
        <c:crossAx val="1"/>
        <c:crossesAt val="1"/>
        <c:crossBetween val="midCat"/>
        <c:majorUnit val="0.5"/>
        <c:minorUnit val="0.25"/>
      </c:valAx>
      <c:valAx>
        <c:axId val="1"/>
        <c:scaling>
          <c:orientation val="minMax"/>
          <c:max val="2"/>
          <c:min val="0"/>
        </c:scaling>
        <c:delete val="0"/>
        <c:axPos val="l"/>
        <c:majorGridlines>
          <c:spPr>
            <a:ln w="3175">
              <a:solidFill>
                <a:schemeClr val="bg1">
                  <a:lumMod val="65000"/>
                </a:schemeClr>
              </a:solidFill>
              <a:prstDash val="dash"/>
            </a:ln>
          </c:spPr>
        </c:majorGridlines>
        <c:title>
          <c:tx>
            <c:rich>
              <a:bodyPr/>
              <a:lstStyle/>
              <a:p>
                <a:pPr>
                  <a:defRPr sz="1000" b="1" i="0" u="none" strike="noStrike" baseline="0">
                    <a:solidFill>
                      <a:srgbClr val="000000"/>
                    </a:solidFill>
                    <a:latin typeface="Verdana"/>
                    <a:ea typeface="Verdana"/>
                    <a:cs typeface="Verdana"/>
                  </a:defRPr>
                </a:pPr>
                <a:r>
                  <a:rPr lang="nl-NL"/>
                  <a:t>Mate van belang</a:t>
                </a:r>
              </a:p>
            </c:rich>
          </c:tx>
          <c:layout>
            <c:manualLayout>
              <c:xMode val="edge"/>
              <c:yMode val="edge"/>
              <c:x val="1.7078233641847403E-2"/>
              <c:y val="0.1399071392671660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nl-NL"/>
          </a:p>
        </c:txPr>
        <c:crossAx val="922299407"/>
        <c:crossesAt val="0.5"/>
        <c:crossBetween val="midCat"/>
        <c:majorUnit val="0.5"/>
        <c:minorUnit val="0.25"/>
      </c:valAx>
      <c:spPr>
        <a:gradFill flip="none" rotWithShape="1">
          <a:gsLst>
            <a:gs pos="0">
              <a:srgbClr val="FF0000"/>
            </a:gs>
            <a:gs pos="50000">
              <a:srgbClr val="FFC000"/>
            </a:gs>
            <a:gs pos="100000">
              <a:srgbClr val="92D050"/>
            </a:gs>
          </a:gsLst>
          <a:path path="rect">
            <a:fillToRect r="100000" b="100000"/>
          </a:path>
          <a:tileRect l="-100000" t="-100000"/>
        </a:gradFill>
        <a:ln w="12700">
          <a:solidFill>
            <a:srgbClr val="808080"/>
          </a:solidFill>
          <a:prstDash val="solid"/>
        </a:ln>
        <a:effectLst>
          <a:outerShdw blurRad="50800" dist="38100" dir="2700000" algn="tl" rotWithShape="0">
            <a:prstClr val="black">
              <a:alpha val="40000"/>
            </a:prstClr>
          </a:outerShdw>
        </a:effectLst>
      </c:spPr>
    </c:plotArea>
    <c:legend>
      <c:legendPos val="b"/>
      <c:layout>
        <c:manualLayout>
          <c:xMode val="edge"/>
          <c:yMode val="edge"/>
          <c:wMode val="edge"/>
          <c:hMode val="edge"/>
          <c:x val="0"/>
          <c:y val="0.90543139554364216"/>
          <c:w val="0.99574213749597085"/>
          <c:h val="0.99702255303193488"/>
        </c:manualLayout>
      </c:layout>
      <c:overlay val="0"/>
      <c:spPr>
        <a:solidFill>
          <a:srgbClr val="FFFFFF"/>
        </a:solidFill>
        <a:ln w="3175">
          <a:solidFill>
            <a:srgbClr val="000000"/>
          </a:solidFill>
          <a:prstDash val="solid"/>
        </a:ln>
        <a:effectLst>
          <a:outerShdw blurRad="50800" dist="38100" dir="2700000" algn="tl" rotWithShape="0">
            <a:prstClr val="black">
              <a:alpha val="40000"/>
            </a:prstClr>
          </a:outerShdw>
        </a:effectLst>
      </c:spPr>
      <c:txPr>
        <a:bodyPr/>
        <a:lstStyle/>
        <a:p>
          <a:pPr>
            <a:defRPr sz="735" b="0" i="0" u="none" strike="noStrike" baseline="0">
              <a:solidFill>
                <a:srgbClr val="000000"/>
              </a:solidFill>
              <a:latin typeface="Verdana"/>
              <a:ea typeface="Verdana"/>
              <a:cs typeface="Verdana"/>
            </a:defRPr>
          </a:pPr>
          <a:endParaRPr lang="nl-NL"/>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022" r="0.75000000000000022"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Verdana"/>
                <a:ea typeface="Verdana"/>
                <a:cs typeface="Verdana"/>
              </a:defRPr>
            </a:pPr>
            <a:r>
              <a:rPr lang="nl-NL" sz="1800" b="1" i="0" u="none" strike="noStrike" baseline="0">
                <a:solidFill>
                  <a:srgbClr val="000000"/>
                </a:solidFill>
                <a:latin typeface="Verdana"/>
                <a:ea typeface="Verdana"/>
              </a:rPr>
              <a:t>Mate van realisatie </a:t>
            </a: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a:p>
            <a:pPr>
              <a:defRPr sz="1000" b="0" i="0" u="none" strike="noStrike" baseline="0">
                <a:solidFill>
                  <a:srgbClr val="000000"/>
                </a:solidFill>
                <a:latin typeface="Verdana"/>
                <a:ea typeface="Verdana"/>
                <a:cs typeface="Verdana"/>
              </a:defRPr>
            </a:pPr>
            <a:endParaRPr lang="nl-NL" sz="1400" b="0" i="0" u="none" strike="noStrike" baseline="0">
              <a:solidFill>
                <a:srgbClr val="000000"/>
              </a:solidFill>
              <a:latin typeface="Verdana"/>
              <a:ea typeface="Verdana"/>
            </a:endParaRPr>
          </a:p>
        </c:rich>
      </c:tx>
      <c:layout>
        <c:manualLayout>
          <c:xMode val="edge"/>
          <c:yMode val="edge"/>
          <c:x val="0.40371385083713851"/>
          <c:y val="1.3580935606903446E-2"/>
        </c:manualLayout>
      </c:layout>
      <c:overlay val="0"/>
      <c:spPr>
        <a:noFill/>
        <a:ln w="25400">
          <a:noFill/>
        </a:ln>
      </c:spPr>
    </c:title>
    <c:autoTitleDeleted val="0"/>
    <c:plotArea>
      <c:layout>
        <c:manualLayout>
          <c:layoutTarget val="inner"/>
          <c:xMode val="edge"/>
          <c:yMode val="edge"/>
          <c:x val="0.2608876859142607"/>
          <c:y val="0.12896808951512639"/>
          <c:w val="0.69679363517060378"/>
          <c:h val="0.80764764336546213"/>
        </c:manualLayout>
      </c:layout>
      <c:barChart>
        <c:barDir val="bar"/>
        <c:grouping val="stacked"/>
        <c:varyColors val="0"/>
        <c:ser>
          <c:idx val="3"/>
          <c:order val="0"/>
          <c:tx>
            <c:strRef>
              <c:f>Resultaat!$F$6</c:f>
              <c:strCache>
                <c:ptCount val="1"/>
                <c:pt idx="0">
                  <c:v>Volledig</c:v>
                </c:pt>
              </c:strCache>
            </c:strRef>
          </c:tx>
          <c:spPr>
            <a:solidFill>
              <a:srgbClr val="33660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(Resultaat!$F$8:$F$9,Resultaat!$F$13,Resultaat!$F$25,Resultaat!$F$28)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D63-4AB2-AED6-CAC4F4E72809}"/>
            </c:ext>
          </c:extLst>
        </c:ser>
        <c:ser>
          <c:idx val="2"/>
          <c:order val="1"/>
          <c:tx>
            <c:strRef>
              <c:f>Resultaat!$E$6</c:f>
              <c:strCache>
                <c:ptCount val="1"/>
                <c:pt idx="0">
                  <c:v>Grotendeels</c:v>
                </c:pt>
              </c:strCache>
            </c:strRef>
          </c:tx>
          <c:spPr>
            <a:solidFill>
              <a:srgbClr val="92D05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(Resultaat!$E$8:$E$9,Resultaat!$E$13,Resultaat!$E$25,Resultaat!$E$28)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0D63-4AB2-AED6-CAC4F4E72809}"/>
            </c:ext>
          </c:extLst>
        </c:ser>
        <c:ser>
          <c:idx val="1"/>
          <c:order val="2"/>
          <c:tx>
            <c:strRef>
              <c:f>Resultaat!$D$6</c:f>
              <c:strCache>
                <c:ptCount val="1"/>
                <c:pt idx="0">
                  <c:v>Enigszins</c:v>
                </c:pt>
              </c:strCache>
            </c:strRef>
          </c:tx>
          <c:spPr>
            <a:solidFill>
              <a:srgbClr val="FFC00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(Resultaat!$D$8:$D$9,Resultaat!$D$13,Resultaat!$D$25,Resultaat!$D$28)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0D63-4AB2-AED6-CAC4F4E72809}"/>
            </c:ext>
          </c:extLst>
        </c:ser>
        <c:ser>
          <c:idx val="0"/>
          <c:order val="3"/>
          <c:tx>
            <c:strRef>
              <c:f>Resultaat!$C$6</c:f>
              <c:strCache>
                <c:ptCount val="1"/>
                <c:pt idx="0">
                  <c:v>Niet</c:v>
                </c:pt>
              </c:strCache>
            </c:strRef>
          </c:tx>
          <c:spPr>
            <a:solidFill>
              <a:srgbClr val="FF0000"/>
            </a:solidFill>
            <a:ln>
              <a:solidFill>
                <a:schemeClr val="bg1">
                  <a:lumMod val="50000"/>
                </a:schemeClr>
              </a:solidFill>
            </a:ln>
          </c:spPr>
          <c:invertIfNegative val="0"/>
          <c:cat>
            <c:strRef>
              <c:f>(Resultaat!$B$8:$B$9,Resultaat!$B$13,Resultaat!$B$25,Resultaat!$B$28)</c:f>
              <c:strCache>
                <c:ptCount val="5"/>
                <c:pt idx="0">
                  <c:v>1. Algemeen</c:v>
                </c:pt>
                <c:pt idx="1">
                  <c:v>2. Signalering / vaststellen onderwijsbehoeften</c:v>
                </c:pt>
                <c:pt idx="2">
                  <c:v>3. Onderwijs en begeleiding</c:v>
                </c:pt>
                <c:pt idx="3">
                  <c:v>4. Evaluatie</c:v>
                </c:pt>
                <c:pt idx="4">
                  <c:v>5. Beleid</c:v>
                </c:pt>
              </c:strCache>
            </c:strRef>
          </c:cat>
          <c:val>
            <c:numRef>
              <c:f>(Resultaat!$C$8:$C$9,Resultaat!$C$13,Resultaat!$C$25,Resultaat!$C$28)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0D63-4AB2-AED6-CAC4F4E72809}"/>
            </c:ext>
          </c:extLst>
        </c:ser>
        <c:dLbls>
          <c:showLegendKey val="0"/>
          <c:showVal val="0"/>
          <c:showCatName val="0"/>
          <c:showSerName val="0"/>
          <c:showPercent val="0"/>
          <c:showBubbleSize val="0"/>
        </c:dLbls>
        <c:gapWidth val="75"/>
        <c:overlap val="100"/>
        <c:axId val="922281103"/>
        <c:axId val="1"/>
      </c:barChart>
      <c:catAx>
        <c:axId val="922281103"/>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Verdana"/>
                <a:ea typeface="Verdana"/>
                <a:cs typeface="Verdana"/>
              </a:defRPr>
            </a:pPr>
            <a:endParaRPr lang="nl-NL"/>
          </a:p>
        </c:txPr>
        <c:crossAx val="1"/>
        <c:crosses val="autoZero"/>
        <c:auto val="1"/>
        <c:lblAlgn val="ctr"/>
        <c:lblOffset val="100"/>
        <c:noMultiLvlLbl val="0"/>
      </c:catAx>
      <c:valAx>
        <c:axId val="1"/>
        <c:scaling>
          <c:orientation val="minMax"/>
          <c:max val="1"/>
          <c:min val="0"/>
        </c:scaling>
        <c:delete val="0"/>
        <c:axPos val="t"/>
        <c:majorGridlines>
          <c:spPr>
            <a:ln w="6350">
              <a:solidFill>
                <a:prstClr val="white">
                  <a:lumMod val="50000"/>
                </a:prstClr>
              </a:solidFill>
              <a:prstDash val="dash"/>
            </a:ln>
          </c:spPr>
        </c:majorGridlines>
        <c:numFmt formatCode="0%" sourceLinked="1"/>
        <c:majorTickMark val="none"/>
        <c:minorTickMark val="none"/>
        <c:tickLblPos val="high"/>
        <c:spPr>
          <a:ln w="9525">
            <a:solidFill>
              <a:prstClr val="white">
                <a:lumMod val="50000"/>
              </a:prstClr>
            </a:solidFill>
          </a:ln>
        </c:spPr>
        <c:txPr>
          <a:bodyPr rot="0" vert="horz"/>
          <a:lstStyle/>
          <a:p>
            <a:pPr>
              <a:defRPr sz="1000" b="0" i="0" u="none" strike="noStrike" baseline="0">
                <a:solidFill>
                  <a:srgbClr val="000000"/>
                </a:solidFill>
                <a:latin typeface="Verdana"/>
                <a:ea typeface="Verdana"/>
                <a:cs typeface="Verdana"/>
              </a:defRPr>
            </a:pPr>
            <a:endParaRPr lang="nl-NL"/>
          </a:p>
        </c:txPr>
        <c:crossAx val="922281103"/>
        <c:crosses val="autoZero"/>
        <c:crossBetween val="between"/>
        <c:majorUnit val="0.25"/>
        <c:minorUnit val="0.25"/>
      </c:valAx>
      <c:spPr>
        <a:solidFill>
          <a:schemeClr val="bg1">
            <a:lumMod val="95000"/>
          </a:schemeClr>
        </a:solidFill>
        <a:ln>
          <a:solidFill>
            <a:prstClr val="white">
              <a:lumMod val="50000"/>
            </a:prstClr>
          </a:solidFill>
        </a:ln>
        <a:effectLst>
          <a:outerShdw blurRad="50800" dist="38100" dir="2700000" algn="tl" rotWithShape="0">
            <a:prstClr val="black">
              <a:alpha val="40000"/>
            </a:prstClr>
          </a:outerShdw>
        </a:effectLst>
      </c:spPr>
    </c:plotArea>
    <c:legend>
      <c:legendPos val="l"/>
      <c:layout>
        <c:manualLayout>
          <c:xMode val="edge"/>
          <c:yMode val="edge"/>
          <c:wMode val="edge"/>
          <c:hMode val="edge"/>
          <c:x val="1.5277747815769604E-2"/>
          <c:y val="0.79240457931535901"/>
          <c:w val="0.13463152722348062"/>
          <c:h val="0.97806084234080348"/>
        </c:manualLayout>
      </c:layout>
      <c:overlay val="0"/>
      <c:spPr>
        <a:ln>
          <a:solidFill>
            <a:prstClr val="white">
              <a:lumMod val="50000"/>
            </a:prstClr>
          </a:solidFill>
        </a:ln>
      </c:spPr>
      <c:txPr>
        <a:bodyPr/>
        <a:lstStyle/>
        <a:p>
          <a:pPr>
            <a:defRPr sz="920" b="0" i="0" u="none" strike="noStrike" baseline="0">
              <a:solidFill>
                <a:srgbClr val="000000"/>
              </a:solidFill>
              <a:latin typeface="Verdana"/>
              <a:ea typeface="Verdana"/>
              <a:cs typeface="Verdana"/>
            </a:defRPr>
          </a:pPr>
          <a:endParaRPr lang="nl-NL"/>
        </a:p>
      </c:txPr>
    </c:legend>
    <c:plotVisOnly val="1"/>
    <c:dispBlanksAs val="gap"/>
    <c:showDLblsOverMax val="0"/>
  </c:chart>
  <c:spPr>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Verdana"/>
          <a:ea typeface="Verdana"/>
          <a:cs typeface="Verdana"/>
        </a:defRPr>
      </a:pPr>
      <a:endParaRPr lang="nl-NL"/>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Arial"/>
                <a:ea typeface="Arial"/>
                <a:cs typeface="Arial"/>
              </a:defRPr>
            </a:pPr>
            <a:r>
              <a:rPr lang="nl-NL" sz="1200" b="1" i="0" u="none" strike="noStrike" baseline="0">
                <a:solidFill>
                  <a:srgbClr val="000000"/>
                </a:solidFill>
                <a:latin typeface="Verdana"/>
                <a:ea typeface="Verdana"/>
              </a:rPr>
              <a:t>Gewenste situatie: </a:t>
            </a:r>
            <a:r>
              <a:rPr lang="nl-NL" sz="1200" b="1" i="0" u="none" strike="noStrike" baseline="0">
                <a:solidFill>
                  <a:srgbClr val="008000"/>
                </a:solidFill>
                <a:latin typeface="Verdana"/>
                <a:ea typeface="Verdana"/>
              </a:rPr>
              <a:t>%Gerealiseerd </a:t>
            </a:r>
            <a:r>
              <a:rPr lang="nl-NL" sz="1200" b="1" i="0" u="none" strike="noStrike" baseline="0">
                <a:solidFill>
                  <a:srgbClr val="000000"/>
                </a:solidFill>
                <a:latin typeface="Verdana"/>
                <a:ea typeface="Verdana"/>
              </a:rPr>
              <a:t>+ </a:t>
            </a:r>
            <a:r>
              <a:rPr lang="nl-NL" sz="1200" b="1" i="0" u="none" strike="noStrike" baseline="0">
                <a:solidFill>
                  <a:srgbClr val="FF0000"/>
                </a:solidFill>
                <a:latin typeface="Verdana"/>
                <a:ea typeface="Verdana"/>
              </a:rPr>
              <a:t>%Gewenst </a:t>
            </a:r>
            <a:r>
              <a:rPr lang="nl-NL" sz="1050" b="0" i="0" u="none" strike="noStrike" baseline="0">
                <a:solidFill>
                  <a:srgbClr val="000000"/>
                </a:solidFill>
                <a:latin typeface="Verdana"/>
                <a:ea typeface="Verdana"/>
              </a:rPr>
              <a:t>(per (sub)onderdeel) </a:t>
            </a:r>
          </a:p>
        </c:rich>
      </c:tx>
      <c:layout>
        <c:manualLayout>
          <c:xMode val="edge"/>
          <c:yMode val="edge"/>
          <c:x val="0.3609401897388525"/>
          <c:y val="1.5433070866141733E-2"/>
        </c:manualLayout>
      </c:layout>
      <c:overlay val="0"/>
      <c:spPr>
        <a:noFill/>
        <a:ln w="25400">
          <a:noFill/>
        </a:ln>
      </c:spPr>
    </c:title>
    <c:autoTitleDeleted val="0"/>
    <c:plotArea>
      <c:layout>
        <c:manualLayout>
          <c:layoutTarget val="inner"/>
          <c:xMode val="edge"/>
          <c:yMode val="edge"/>
          <c:x val="0.38738517060367461"/>
          <c:y val="9.4915254237288138E-2"/>
          <c:w val="0.57645778652668411"/>
          <c:h val="0.83728813559322035"/>
        </c:manualLayout>
      </c:layout>
      <c:barChart>
        <c:barDir val="bar"/>
        <c:grouping val="stacked"/>
        <c:varyColors val="0"/>
        <c:ser>
          <c:idx val="0"/>
          <c:order val="0"/>
          <c:tx>
            <c:v>%Realisatie</c:v>
          </c:tx>
          <c:spPr>
            <a:solidFill>
              <a:srgbClr val="336600"/>
            </a:solidFill>
            <a:ln w="12700">
              <a:solidFill>
                <a:schemeClr val="tx1"/>
              </a:solidFill>
              <a:prstDash val="solid"/>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Resultaat!$H$8:$H$30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E150-4894-8E72-3532332D810C}"/>
            </c:ext>
          </c:extLst>
        </c:ser>
        <c:ser>
          <c:idx val="1"/>
          <c:order val="1"/>
          <c:tx>
            <c:strRef>
              <c:f>Resultaat!$K$7</c:f>
              <c:strCache>
                <c:ptCount val="1"/>
                <c:pt idx="0">
                  <c:v>%Gewenst</c:v>
                </c:pt>
              </c:strCache>
            </c:strRef>
          </c:tx>
          <c:spPr>
            <a:solidFill>
              <a:srgbClr val="FF0000"/>
            </a:solidFill>
            <a:ln>
              <a:solidFill>
                <a:prstClr val="black"/>
              </a:solidFill>
            </a:ln>
          </c:spPr>
          <c:invertIfNegative val="0"/>
          <c:val>
            <c:numRef>
              <c:f>Resultaat!$K$8:$K$30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E150-4894-8E72-3532332D810C}"/>
            </c:ext>
          </c:extLst>
        </c:ser>
        <c:dLbls>
          <c:showLegendKey val="0"/>
          <c:showVal val="0"/>
          <c:showCatName val="0"/>
          <c:showSerName val="0"/>
          <c:showPercent val="0"/>
          <c:showBubbleSize val="0"/>
        </c:dLbls>
        <c:gapWidth val="150"/>
        <c:overlap val="100"/>
        <c:axId val="922296495"/>
        <c:axId val="1"/>
      </c:barChart>
      <c:catAx>
        <c:axId val="922296495"/>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nl-NL"/>
          </a:p>
        </c:txPr>
        <c:crossAx val="1"/>
        <c:crosses val="autoZero"/>
        <c:auto val="1"/>
        <c:lblAlgn val="ctr"/>
        <c:lblOffset val="100"/>
        <c:tickLblSkip val="1"/>
        <c:tickMarkSkip val="1"/>
        <c:noMultiLvlLbl val="0"/>
      </c:catAx>
      <c:valAx>
        <c:axId val="1"/>
        <c:scaling>
          <c:orientation val="minMax"/>
          <c:max val="1"/>
        </c:scaling>
        <c:delete val="0"/>
        <c:axPos val="t"/>
        <c:majorGridlines>
          <c:spPr>
            <a:ln w="3175">
              <a:solidFill>
                <a:srgbClr val="000000"/>
              </a:solidFill>
              <a:prstDash val="sysDash"/>
            </a:ln>
          </c:spPr>
        </c:majorGridlines>
        <c:numFmt formatCode="0%" sourceLinked="1"/>
        <c:majorTickMark val="out"/>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nl-NL"/>
          </a:p>
        </c:txPr>
        <c:crossAx val="922296495"/>
        <c:crosses val="autoZero"/>
        <c:crossBetween val="between"/>
        <c:majorUnit val="0.25"/>
        <c:minorUnit val="0.1"/>
      </c:valAx>
      <c:spPr>
        <a:solidFill>
          <a:schemeClr val="bg1">
            <a:lumMod val="95000"/>
          </a:schemeClr>
        </a:solidFill>
        <a:ln w="12700">
          <a:solidFill>
            <a:srgbClr val="808080"/>
          </a:solidFill>
          <a:prstDash val="solid"/>
        </a:ln>
        <a:effectLst>
          <a:outerShdw blurRad="50800" dist="38100" dir="2700000" algn="tl" rotWithShape="0">
            <a:prstClr val="black">
              <a:alpha val="40000"/>
            </a:prstClr>
          </a:outerShdw>
        </a:effectLst>
      </c:spPr>
    </c:plotArea>
    <c:legend>
      <c:legendPos val="l"/>
      <c:layout>
        <c:manualLayout>
          <c:xMode val="edge"/>
          <c:yMode val="edge"/>
          <c:wMode val="edge"/>
          <c:hMode val="edge"/>
          <c:x val="1.1110426839103214E-2"/>
          <c:y val="0.90390880244447047"/>
          <c:w val="0.11660933444771918"/>
          <c:h val="0.98541465898852187"/>
        </c:manualLayout>
      </c:layout>
      <c:overlay val="0"/>
      <c:spPr>
        <a:ln>
          <a:solidFill>
            <a:schemeClr val="bg1">
              <a:lumMod val="50000"/>
            </a:schemeClr>
          </a:solidFill>
        </a:ln>
      </c:spPr>
      <c:txPr>
        <a:bodyPr/>
        <a:lstStyle/>
        <a:p>
          <a:pPr>
            <a:defRPr sz="920" b="0" i="0" u="none" strike="noStrike" baseline="0">
              <a:solidFill>
                <a:srgbClr val="000000"/>
              </a:solidFill>
              <a:latin typeface="Verdana"/>
              <a:ea typeface="Verdana"/>
              <a:cs typeface="Verdana"/>
            </a:defRPr>
          </a:pPr>
          <a:endParaRPr lang="nl-NL"/>
        </a:p>
      </c:txPr>
    </c:legend>
    <c:plotVisOnly val="1"/>
    <c:dispBlanksAs val="gap"/>
    <c:showDLblsOverMax val="0"/>
  </c:chart>
  <c:spPr>
    <a:noFill/>
    <a:ln w="9525">
      <a:solidFill>
        <a:schemeClr val="bg1">
          <a:lumMod val="50000"/>
        </a:schemeClr>
      </a:solid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Arial"/>
          <a:ea typeface="Arial"/>
          <a:cs typeface="Arial"/>
        </a:defRPr>
      </a:pPr>
      <a:endParaRPr lang="nl-NL"/>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nl-NL" sz="1400" b="1" i="0" u="none" strike="noStrike" baseline="0">
                <a:solidFill>
                  <a:srgbClr val="000000"/>
                </a:solidFill>
                <a:latin typeface="Verdana"/>
                <a:ea typeface="Verdana"/>
              </a:rPr>
              <a:t>Mate van realisatie </a:t>
            </a:r>
            <a:r>
              <a:rPr lang="nl-NL" sz="1100" b="0" i="0" u="none" strike="noStrike" baseline="0">
                <a:solidFill>
                  <a:srgbClr val="000000"/>
                </a:solidFill>
                <a:latin typeface="Verdana"/>
                <a:ea typeface="Verdana"/>
              </a:rPr>
              <a:t>(per  (sub)onderdeel) </a:t>
            </a:r>
          </a:p>
        </c:rich>
      </c:tx>
      <c:layout>
        <c:manualLayout>
          <c:xMode val="edge"/>
          <c:yMode val="edge"/>
          <c:x val="0.44262020438934496"/>
          <c:y val="1.6428095741763623E-2"/>
        </c:manualLayout>
      </c:layout>
      <c:overlay val="0"/>
      <c:spPr>
        <a:noFill/>
        <a:ln w="25400">
          <a:noFill/>
        </a:ln>
      </c:spPr>
    </c:title>
    <c:autoTitleDeleted val="0"/>
    <c:plotArea>
      <c:layout>
        <c:manualLayout>
          <c:layoutTarget val="inner"/>
          <c:xMode val="edge"/>
          <c:yMode val="edge"/>
          <c:x val="0.33229813664596275"/>
          <c:y val="9.8328720145936813E-2"/>
          <c:w val="0.6376811594202898"/>
          <c:h val="0.82658594641961891"/>
        </c:manualLayout>
      </c:layout>
      <c:barChart>
        <c:barDir val="bar"/>
        <c:grouping val="stacked"/>
        <c:varyColors val="0"/>
        <c:ser>
          <c:idx val="3"/>
          <c:order val="0"/>
          <c:tx>
            <c:strRef>
              <c:f>Resultaat!$F$6</c:f>
              <c:strCache>
                <c:ptCount val="1"/>
                <c:pt idx="0">
                  <c:v>Volledig</c:v>
                </c:pt>
              </c:strCache>
            </c:strRef>
          </c:tx>
          <c:spPr>
            <a:solidFill>
              <a:srgbClr val="33660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Resultaat!$F$8:$F$30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9C79-43D4-9444-07C0680E5F6D}"/>
            </c:ext>
          </c:extLst>
        </c:ser>
        <c:ser>
          <c:idx val="2"/>
          <c:order val="1"/>
          <c:tx>
            <c:strRef>
              <c:f>Resultaat!$E$6</c:f>
              <c:strCache>
                <c:ptCount val="1"/>
                <c:pt idx="0">
                  <c:v>Grotendeels</c:v>
                </c:pt>
              </c:strCache>
            </c:strRef>
          </c:tx>
          <c:spPr>
            <a:solidFill>
              <a:srgbClr val="92D05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Resultaat!$E$8:$E$30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9C79-43D4-9444-07C0680E5F6D}"/>
            </c:ext>
          </c:extLst>
        </c:ser>
        <c:ser>
          <c:idx val="1"/>
          <c:order val="2"/>
          <c:tx>
            <c:strRef>
              <c:f>Resultaat!$D$6</c:f>
              <c:strCache>
                <c:ptCount val="1"/>
                <c:pt idx="0">
                  <c:v>Enigszins</c:v>
                </c:pt>
              </c:strCache>
            </c:strRef>
          </c:tx>
          <c:spPr>
            <a:solidFill>
              <a:srgbClr val="FFC00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Resultaat!$D$8:$D$30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9C79-43D4-9444-07C0680E5F6D}"/>
            </c:ext>
          </c:extLst>
        </c:ser>
        <c:ser>
          <c:idx val="0"/>
          <c:order val="3"/>
          <c:tx>
            <c:strRef>
              <c:f>Resultaat!$C$6</c:f>
              <c:strCache>
                <c:ptCount val="1"/>
                <c:pt idx="0">
                  <c:v>Niet</c:v>
                </c:pt>
              </c:strCache>
            </c:strRef>
          </c:tx>
          <c:spPr>
            <a:solidFill>
              <a:srgbClr val="FF0000"/>
            </a:solidFill>
            <a:ln>
              <a:solidFill>
                <a:sysClr val="window" lastClr="FFFFFF">
                  <a:lumMod val="50000"/>
                </a:sysClr>
              </a:solidFill>
            </a:ln>
          </c:spPr>
          <c:invertIfNegative val="0"/>
          <c:cat>
            <c:strRef>
              <c:f>Resultaat!$B$8:$B$30</c:f>
              <c:strCache>
                <c:ptCount val="23"/>
                <c:pt idx="0">
                  <c:v>1. Algemeen</c:v>
                </c:pt>
                <c:pt idx="1">
                  <c:v>2. Signalering / vaststellen onderwijsbehoeften</c:v>
                </c:pt>
                <c:pt idx="2">
                  <c:v>Signalering</c:v>
                </c:pt>
                <c:pt idx="3">
                  <c:v>Vaststellen van (onderwijs)behoeften</c:v>
                </c:pt>
                <c:pt idx="4">
                  <c:v>Borging doorgaande lijn</c:v>
                </c:pt>
                <c:pt idx="5">
                  <c:v>3. Onderwijs en begeleiding</c:v>
                </c:pt>
                <c:pt idx="6">
                  <c:v>Onderwijsaanpassingen - algemeen</c:v>
                </c:pt>
                <c:pt idx="7">
                  <c:v>Inzet ICT</c:v>
                </c:pt>
                <c:pt idx="8">
                  <c:v>Versnelling</c:v>
                </c:pt>
                <c:pt idx="9">
                  <c:v>Versnelling - aanvullend</c:v>
                </c:pt>
                <c:pt idx="10">
                  <c:v>Compacting</c:v>
                </c:pt>
                <c:pt idx="11">
                  <c:v>Compacting - aanvullend</c:v>
                </c:pt>
                <c:pt idx="12">
                  <c:v>Verrijking binnen de eigen groep</c:v>
                </c:pt>
                <c:pt idx="13">
                  <c:v>Verrijking binnen de eigen groep - aanvullend</c:v>
                </c:pt>
                <c:pt idx="14">
                  <c:v>Verrijking buiten de eigen groep</c:v>
                </c:pt>
                <c:pt idx="15">
                  <c:v>Verrijking buiten de eigen groep - aanvullend</c:v>
                </c:pt>
                <c:pt idx="16">
                  <c:v>Overige begeleidingsmaatregelen</c:v>
                </c:pt>
                <c:pt idx="17">
                  <c:v>4. Evaluatie</c:v>
                </c:pt>
                <c:pt idx="18">
                  <c:v>Evaluatie op leerlingniveau</c:v>
                </c:pt>
                <c:pt idx="19">
                  <c:v>Evaluatie op schoolniveau</c:v>
                </c:pt>
                <c:pt idx="20">
                  <c:v>5. Beleid</c:v>
                </c:pt>
                <c:pt idx="21">
                  <c:v>Schoolgids &amp; Beleid</c:v>
                </c:pt>
                <c:pt idx="22">
                  <c:v>Inhoud zorg-/beleidsplan</c:v>
                </c:pt>
              </c:strCache>
            </c:strRef>
          </c:cat>
          <c:val>
            <c:numRef>
              <c:f>Resultaat!$C$8:$C$30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9C79-43D4-9444-07C0680E5F6D}"/>
            </c:ext>
          </c:extLst>
        </c:ser>
        <c:dLbls>
          <c:showLegendKey val="0"/>
          <c:showVal val="0"/>
          <c:showCatName val="0"/>
          <c:showSerName val="0"/>
          <c:showPercent val="0"/>
          <c:showBubbleSize val="0"/>
        </c:dLbls>
        <c:gapWidth val="150"/>
        <c:overlap val="100"/>
        <c:axId val="922289007"/>
        <c:axId val="1"/>
      </c:barChart>
      <c:catAx>
        <c:axId val="922289007"/>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nl-NL"/>
          </a:p>
        </c:txPr>
        <c:crossAx val="1"/>
        <c:crosses val="autoZero"/>
        <c:auto val="1"/>
        <c:lblAlgn val="ctr"/>
        <c:lblOffset val="100"/>
        <c:noMultiLvlLbl val="0"/>
      </c:catAx>
      <c:valAx>
        <c:axId val="1"/>
        <c:scaling>
          <c:orientation val="minMax"/>
          <c:max val="1"/>
          <c:min val="0"/>
        </c:scaling>
        <c:delete val="0"/>
        <c:axPos val="t"/>
        <c:majorGridlines>
          <c:spPr>
            <a:ln w="6350">
              <a:prstDash val="dash"/>
            </a:ln>
          </c:spPr>
        </c:majorGridlines>
        <c:numFmt formatCode="0%"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nl-NL"/>
          </a:p>
        </c:txPr>
        <c:crossAx val="922289007"/>
        <c:crosses val="autoZero"/>
        <c:crossBetween val="between"/>
        <c:majorUnit val="0.25"/>
      </c:valAx>
      <c:spPr>
        <a:solidFill>
          <a:sysClr val="window" lastClr="FFFFFF">
            <a:lumMod val="95000"/>
          </a:sysClr>
        </a:solidFill>
        <a:ln>
          <a:solidFill>
            <a:schemeClr val="bg1">
              <a:lumMod val="50000"/>
            </a:schemeClr>
          </a:solidFill>
        </a:ln>
        <a:effectLst>
          <a:outerShdw blurRad="50800" dist="38100" dir="2700000" algn="tl" rotWithShape="0">
            <a:prstClr val="black">
              <a:alpha val="40000"/>
            </a:prstClr>
          </a:outerShdw>
        </a:effectLst>
      </c:spPr>
    </c:plotArea>
    <c:legend>
      <c:legendPos val="l"/>
      <c:layout>
        <c:manualLayout>
          <c:xMode val="edge"/>
          <c:yMode val="edge"/>
          <c:x val="1.2500139610208297E-2"/>
          <c:y val="0.81521056136639636"/>
          <c:w val="0.10743619813480762"/>
          <c:h val="0.16412582755513772"/>
        </c:manualLayout>
      </c:layout>
      <c:overlay val="0"/>
      <c:spPr>
        <a:ln>
          <a:solidFill>
            <a:sysClr val="window" lastClr="FFFFFF">
              <a:lumMod val="50000"/>
            </a:sysClr>
          </a:solidFill>
        </a:ln>
      </c:spPr>
      <c:txPr>
        <a:bodyPr/>
        <a:lstStyle/>
        <a:p>
          <a:pPr>
            <a:defRPr sz="920" b="0" i="0" u="none" strike="noStrike" baseline="0">
              <a:solidFill>
                <a:srgbClr val="000000"/>
              </a:solidFill>
              <a:latin typeface="Verdana"/>
              <a:ea typeface="Verdana"/>
              <a:cs typeface="Verdana"/>
            </a:defRPr>
          </a:pPr>
          <a:endParaRPr lang="nl-NL"/>
        </a:p>
      </c:txPr>
    </c:legend>
    <c:plotVisOnly val="1"/>
    <c:dispBlanksAs val="gap"/>
    <c:showDLblsOverMax val="0"/>
  </c:chart>
  <c:spPr>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nl-NL"/>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chartsheets/sheet1.xml><?xml version="1.0" encoding="utf-8"?>
<chartsheet xmlns="http://schemas.openxmlformats.org/spreadsheetml/2006/main" xmlns:r="http://schemas.openxmlformats.org/officeDocument/2006/relationships">
  <sheetPr codeName="Grafiek14">
    <tabColor rgb="FF002060"/>
  </sheetPr>
  <sheetViews>
    <sheetView zoomScale="80" workbookViewId="0"/>
  </sheetViews>
  <sheetProtection password="ED22"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fiek13">
    <tabColor indexed="58"/>
  </sheetPr>
  <sheetViews>
    <sheetView zoomScale="101" workbookViewId="0"/>
  </sheetViews>
  <sheetProtection password="ED22" content="1" objects="1"/>
  <pageMargins left="0.75" right="0.75" top="1" bottom="1" header="0.5" footer="0.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codeName="Grafiek15">
    <tabColor rgb="FF002060"/>
  </sheetPr>
  <sheetViews>
    <sheetView workbookViewId="0"/>
  </sheetViews>
  <sheetProtection password="ED22" content="1" objects="1"/>
  <pageMargins left="0.7" right="0.7" top="0.75" bottom="0.75" header="0.3" footer="0.3"/>
  <pageSetup paperSize="9" orientation="landscape" horizontalDpi="1200" verticalDpi="1200"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alentstimuleren.nl/"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hoogbegaafdheid.slo.nl/onderwijs/instrumenten/hoogbegaafdenwijzer/" TargetMode="External"/><Relationship Id="rId1" Type="http://schemas.openxmlformats.org/officeDocument/2006/relationships/image" Target="../media/image2.emf"/><Relationship Id="rId5" Type="http://schemas.openxmlformats.org/officeDocument/2006/relationships/image" Target="../media/image1.png"/><Relationship Id="rId4" Type="http://schemas.openxmlformats.org/officeDocument/2006/relationships/hyperlink" Target="http://www.talentstimuleren.nl/"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hyperlink" Target="http://hoogbegaafdheid.slo.nl/"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http://www.infohoogbegaafd.nl/hbpo/" TargetMode="External"/><Relationship Id="rId6" Type="http://schemas.openxmlformats.org/officeDocument/2006/relationships/hyperlink" Target="http://www.talentstimuleren.nl/" TargetMode="External"/><Relationship Id="rId5" Type="http://schemas.openxmlformats.org/officeDocument/2006/relationships/chart" Target="../charts/chart3.xml"/><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5</xdr:col>
      <xdr:colOff>609600</xdr:colOff>
      <xdr:row>0</xdr:row>
      <xdr:rowOff>752475</xdr:rowOff>
    </xdr:to>
    <xdr:pic>
      <xdr:nvPicPr>
        <xdr:cNvPr id="7433" name="Picture 75">
          <a:hlinkClick xmlns:r="http://schemas.openxmlformats.org/officeDocument/2006/relationships" r:id="rId1" tooltip="Informatiepunt Onderwijs &amp; Talentontwikkeling (SLO)"/>
          <a:extLst>
            <a:ext uri="{FF2B5EF4-FFF2-40B4-BE49-F238E27FC236}">
              <a16:creationId xmlns:a16="http://schemas.microsoft.com/office/drawing/2014/main" id="{96BB91C5-0E83-4D55-AB56-1262418A19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6200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8364" name="Picture 78">
          <a:extLst>
            <a:ext uri="{FF2B5EF4-FFF2-40B4-BE49-F238E27FC236}">
              <a16:creationId xmlns:a16="http://schemas.microsoft.com/office/drawing/2014/main" id="{61340B58-BF44-4970-B43D-C2453B353D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9525</xdr:rowOff>
    </xdr:to>
    <xdr:pic>
      <xdr:nvPicPr>
        <xdr:cNvPr id="8365" name="Picture 79">
          <a:extLst>
            <a:ext uri="{FF2B5EF4-FFF2-40B4-BE49-F238E27FC236}">
              <a16:creationId xmlns:a16="http://schemas.microsoft.com/office/drawing/2014/main" id="{70C77B1A-70F5-4BB0-A270-BB0B7F442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9525</xdr:rowOff>
    </xdr:to>
    <xdr:pic>
      <xdr:nvPicPr>
        <xdr:cNvPr id="8366" name="Picture 80">
          <a:extLst>
            <a:ext uri="{FF2B5EF4-FFF2-40B4-BE49-F238E27FC236}">
              <a16:creationId xmlns:a16="http://schemas.microsoft.com/office/drawing/2014/main" id="{B5B35A12-3D64-429E-BA77-38370EDC2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21</xdr:row>
      <xdr:rowOff>19050</xdr:rowOff>
    </xdr:from>
    <xdr:to>
      <xdr:col>0</xdr:col>
      <xdr:colOff>1704975</xdr:colOff>
      <xdr:row>23</xdr:row>
      <xdr:rowOff>247650</xdr:rowOff>
    </xdr:to>
    <xdr:pic>
      <xdr:nvPicPr>
        <xdr:cNvPr id="8367" name="Picture 86" descr="Digitale checklist">
          <a:hlinkClick xmlns:r="http://schemas.openxmlformats.org/officeDocument/2006/relationships" r:id="rId2" tooltip="Digitale Checklist (Hoog)begaafdenwijzer, te downloaden via de website van het Landelijk Informatiepunt (Hoog)begaafdheid - Primair Onderwijs"/>
          <a:extLst>
            <a:ext uri="{FF2B5EF4-FFF2-40B4-BE49-F238E27FC236}">
              <a16:creationId xmlns:a16="http://schemas.microsoft.com/office/drawing/2014/main" id="{41C811E8-3E90-40C9-BEF6-775B7DC5C9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8829675"/>
          <a:ext cx="1685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6457950</xdr:colOff>
      <xdr:row>0</xdr:row>
      <xdr:rowOff>762000</xdr:rowOff>
    </xdr:to>
    <xdr:pic>
      <xdr:nvPicPr>
        <xdr:cNvPr id="8368" name="Picture 75">
          <a:hlinkClick xmlns:r="http://schemas.openxmlformats.org/officeDocument/2006/relationships" r:id="rId4" tooltip="Informatiepunt Onderwijs &amp; Talentontwikkeling (SLO)"/>
          <a:extLst>
            <a:ext uri="{FF2B5EF4-FFF2-40B4-BE49-F238E27FC236}">
              <a16:creationId xmlns:a16="http://schemas.microsoft.com/office/drawing/2014/main" id="{7ACD2E30-D1C8-4C1A-9D7B-06E1C2F1D5E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28575"/>
          <a:ext cx="6381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51</xdr:row>
      <xdr:rowOff>19050</xdr:rowOff>
    </xdr:from>
    <xdr:to>
      <xdr:col>4</xdr:col>
      <xdr:colOff>104775</xdr:colOff>
      <xdr:row>53</xdr:row>
      <xdr:rowOff>0</xdr:rowOff>
    </xdr:to>
    <xdr:pic>
      <xdr:nvPicPr>
        <xdr:cNvPr id="13581" name="Picture 252">
          <a:hlinkClick xmlns:r="http://schemas.openxmlformats.org/officeDocument/2006/relationships" r:id="rId1" tooltip="Website Landelijk Informatiepunt (Hoog)begaafdheid - Primair Onderwijs"/>
          <a:extLst>
            <a:ext uri="{FF2B5EF4-FFF2-40B4-BE49-F238E27FC236}">
              <a16:creationId xmlns:a16="http://schemas.microsoft.com/office/drawing/2014/main" id="{CF95CCC5-E78C-4493-9221-F947D0EA7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4792325"/>
          <a:ext cx="44672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2552700</xdr:colOff>
      <xdr:row>1</xdr:row>
      <xdr:rowOff>28575</xdr:rowOff>
    </xdr:from>
    <xdr:to>
      <xdr:col>5</xdr:col>
      <xdr:colOff>2552700</xdr:colOff>
      <xdr:row>1</xdr:row>
      <xdr:rowOff>684371</xdr:rowOff>
    </xdr:to>
    <xdr:pic>
      <xdr:nvPicPr>
        <xdr:cNvPr id="16436" name="Afbeelding 2" descr="SLO - hbpo">
          <a:hlinkClick xmlns:r="http://schemas.openxmlformats.org/officeDocument/2006/relationships" r:id="rId1"/>
          <a:extLst>
            <a:ext uri="{FF2B5EF4-FFF2-40B4-BE49-F238E27FC236}">
              <a16:creationId xmlns:a16="http://schemas.microsoft.com/office/drawing/2014/main" id="{70B41FE1-3CB9-4732-830D-CA6A1C6B54B9}"/>
            </a:ext>
          </a:extLst>
        </xdr:cNvPr>
        <xdr:cNvPicPr>
          <a:picLocks noChangeAspect="1"/>
        </xdr:cNvPicPr>
      </xdr:nvPicPr>
      <xdr:blipFill>
        <a:blip xmlns:r="http://schemas.openxmlformats.org/officeDocument/2006/relationships" r:embed="rId2"/>
        <a:stretch>
          <a:fillRect/>
        </a:stretch>
      </xdr:blipFill>
      <xdr:spPr bwMode="auto">
        <a:xfrm>
          <a:off x="5429250" y="904875"/>
          <a:ext cx="971550" cy="655796"/>
        </a:xfrm>
        <a:prstGeom prst="roundRect">
          <a:avLst/>
        </a:prstGeom>
        <a:noFill/>
        <a:ln w="9525">
          <a:noFill/>
          <a:miter lim="800000"/>
          <a:headEnd/>
          <a:tailEnd/>
        </a:ln>
      </xdr:spPr>
    </xdr:pic>
    <xdr:clientData/>
  </xdr:twoCellAnchor>
  <xdr:twoCellAnchor editAs="absolute">
    <xdr:from>
      <xdr:col>5</xdr:col>
      <xdr:colOff>2552700</xdr:colOff>
      <xdr:row>3</xdr:row>
      <xdr:rowOff>47625</xdr:rowOff>
    </xdr:from>
    <xdr:to>
      <xdr:col>5</xdr:col>
      <xdr:colOff>2552700</xdr:colOff>
      <xdr:row>3</xdr:row>
      <xdr:rowOff>47625</xdr:rowOff>
    </xdr:to>
    <xdr:graphicFrame macro="">
      <xdr:nvGraphicFramePr>
        <xdr:cNvPr id="443609" name="Grafiek 3">
          <a:extLst>
            <a:ext uri="{FF2B5EF4-FFF2-40B4-BE49-F238E27FC236}">
              <a16:creationId xmlns:a16="http://schemas.microsoft.com/office/drawing/2014/main" id="{D97FD2F3-DCCE-458D-BE8D-251200CF56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9525</xdr:colOff>
      <xdr:row>38</xdr:row>
      <xdr:rowOff>95250</xdr:rowOff>
    </xdr:from>
    <xdr:to>
      <xdr:col>6</xdr:col>
      <xdr:colOff>2371725</xdr:colOff>
      <xdr:row>39</xdr:row>
      <xdr:rowOff>2895600</xdr:rowOff>
    </xdr:to>
    <xdr:graphicFrame macro="">
      <xdr:nvGraphicFramePr>
        <xdr:cNvPr id="443610" name="Grafiek 4">
          <a:extLst>
            <a:ext uri="{FF2B5EF4-FFF2-40B4-BE49-F238E27FC236}">
              <a16:creationId xmlns:a16="http://schemas.microsoft.com/office/drawing/2014/main" id="{31C79B23-0303-4069-AEC6-98FFC808E3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3</xdr:col>
      <xdr:colOff>9525</xdr:colOff>
      <xdr:row>45</xdr:row>
      <xdr:rowOff>142875</xdr:rowOff>
    </xdr:from>
    <xdr:to>
      <xdr:col>6</xdr:col>
      <xdr:colOff>2400300</xdr:colOff>
      <xdr:row>46</xdr:row>
      <xdr:rowOff>2847975</xdr:rowOff>
    </xdr:to>
    <xdr:graphicFrame macro="">
      <xdr:nvGraphicFramePr>
        <xdr:cNvPr id="443611" name="Grafiek 8">
          <a:extLst>
            <a:ext uri="{FF2B5EF4-FFF2-40B4-BE49-F238E27FC236}">
              <a16:creationId xmlns:a16="http://schemas.microsoft.com/office/drawing/2014/main" id="{96C342ED-1CB2-48FF-ABCA-E86CD9EDC2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3343274</xdr:colOff>
      <xdr:row>465</xdr:row>
      <xdr:rowOff>133350</xdr:rowOff>
    </xdr:from>
    <xdr:to>
      <xdr:col>6</xdr:col>
      <xdr:colOff>295274</xdr:colOff>
      <xdr:row>465</xdr:row>
      <xdr:rowOff>333375</xdr:rowOff>
    </xdr:to>
    <xdr:sp macro="" textlink="">
      <xdr:nvSpPr>
        <xdr:cNvPr id="11" name="PIJL-LINKS en -RECHTS 10">
          <a:extLst>
            <a:ext uri="{FF2B5EF4-FFF2-40B4-BE49-F238E27FC236}">
              <a16:creationId xmlns:a16="http://schemas.microsoft.com/office/drawing/2014/main" id="{FA641D38-5B8A-45C5-BC22-DA21FF094C4D}"/>
            </a:ext>
          </a:extLst>
        </xdr:cNvPr>
        <xdr:cNvSpPr/>
      </xdr:nvSpPr>
      <xdr:spPr>
        <a:xfrm>
          <a:off x="3829049" y="137483850"/>
          <a:ext cx="390525" cy="200025"/>
        </a:xfrm>
        <a:prstGeom prst="leftRight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3343275</xdr:colOff>
      <xdr:row>469</xdr:row>
      <xdr:rowOff>57150</xdr:rowOff>
    </xdr:from>
    <xdr:to>
      <xdr:col>6</xdr:col>
      <xdr:colOff>295275</xdr:colOff>
      <xdr:row>469</xdr:row>
      <xdr:rowOff>257175</xdr:rowOff>
    </xdr:to>
    <xdr:sp macro="" textlink="">
      <xdr:nvSpPr>
        <xdr:cNvPr id="12" name="PIJL-LINKS en -RECHTS 11">
          <a:extLst>
            <a:ext uri="{FF2B5EF4-FFF2-40B4-BE49-F238E27FC236}">
              <a16:creationId xmlns:a16="http://schemas.microsoft.com/office/drawing/2014/main" id="{7E79C522-882E-4138-925B-1E687B26791D}"/>
            </a:ext>
          </a:extLst>
        </xdr:cNvPr>
        <xdr:cNvSpPr/>
      </xdr:nvSpPr>
      <xdr:spPr>
        <a:xfrm>
          <a:off x="3829050" y="138417300"/>
          <a:ext cx="390525" cy="200025"/>
        </a:xfrm>
        <a:prstGeom prst="leftRight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3343275</xdr:colOff>
      <xdr:row>473</xdr:row>
      <xdr:rowOff>57150</xdr:rowOff>
    </xdr:from>
    <xdr:to>
      <xdr:col>6</xdr:col>
      <xdr:colOff>295275</xdr:colOff>
      <xdr:row>473</xdr:row>
      <xdr:rowOff>257175</xdr:rowOff>
    </xdr:to>
    <xdr:sp macro="" textlink="">
      <xdr:nvSpPr>
        <xdr:cNvPr id="13" name="PIJL-LINKS en -RECHTS 12">
          <a:extLst>
            <a:ext uri="{FF2B5EF4-FFF2-40B4-BE49-F238E27FC236}">
              <a16:creationId xmlns:a16="http://schemas.microsoft.com/office/drawing/2014/main" id="{4095B710-336A-4EBD-A475-647A2D1D7C77}"/>
            </a:ext>
          </a:extLst>
        </xdr:cNvPr>
        <xdr:cNvSpPr/>
      </xdr:nvSpPr>
      <xdr:spPr>
        <a:xfrm>
          <a:off x="3829050" y="139503150"/>
          <a:ext cx="390525" cy="200025"/>
        </a:xfrm>
        <a:prstGeom prst="leftRight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3343275</xdr:colOff>
      <xdr:row>481</xdr:row>
      <xdr:rowOff>142875</xdr:rowOff>
    </xdr:from>
    <xdr:to>
      <xdr:col>6</xdr:col>
      <xdr:colOff>295275</xdr:colOff>
      <xdr:row>481</xdr:row>
      <xdr:rowOff>342900</xdr:rowOff>
    </xdr:to>
    <xdr:sp macro="" textlink="">
      <xdr:nvSpPr>
        <xdr:cNvPr id="14" name="PIJL-LINKS en -RECHTS 13">
          <a:extLst>
            <a:ext uri="{FF2B5EF4-FFF2-40B4-BE49-F238E27FC236}">
              <a16:creationId xmlns:a16="http://schemas.microsoft.com/office/drawing/2014/main" id="{CDFC879B-E6C7-41B8-B9E5-70717F763A61}"/>
            </a:ext>
          </a:extLst>
        </xdr:cNvPr>
        <xdr:cNvSpPr/>
      </xdr:nvSpPr>
      <xdr:spPr>
        <a:xfrm>
          <a:off x="3829050" y="141865350"/>
          <a:ext cx="390525" cy="200025"/>
        </a:xfrm>
        <a:prstGeom prst="leftRight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3343275</xdr:colOff>
      <xdr:row>485</xdr:row>
      <xdr:rowOff>66675</xdr:rowOff>
    </xdr:from>
    <xdr:to>
      <xdr:col>6</xdr:col>
      <xdr:colOff>295275</xdr:colOff>
      <xdr:row>485</xdr:row>
      <xdr:rowOff>266700</xdr:rowOff>
    </xdr:to>
    <xdr:sp macro="" textlink="">
      <xdr:nvSpPr>
        <xdr:cNvPr id="15" name="PIJL-LINKS en -RECHTS 14">
          <a:extLst>
            <a:ext uri="{FF2B5EF4-FFF2-40B4-BE49-F238E27FC236}">
              <a16:creationId xmlns:a16="http://schemas.microsoft.com/office/drawing/2014/main" id="{AB24F331-9895-4BE9-B808-6D0DD95944E9}"/>
            </a:ext>
          </a:extLst>
        </xdr:cNvPr>
        <xdr:cNvSpPr/>
      </xdr:nvSpPr>
      <xdr:spPr>
        <a:xfrm>
          <a:off x="3829050" y="142846425"/>
          <a:ext cx="390525" cy="200025"/>
        </a:xfrm>
        <a:prstGeom prst="leftRight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6</xdr:col>
      <xdr:colOff>2019300</xdr:colOff>
      <xdr:row>462</xdr:row>
      <xdr:rowOff>57150</xdr:rowOff>
    </xdr:from>
    <xdr:to>
      <xdr:col>7</xdr:col>
      <xdr:colOff>9525</xdr:colOff>
      <xdr:row>486</xdr:row>
      <xdr:rowOff>180976</xdr:rowOff>
    </xdr:to>
    <xdr:sp macro="" textlink="">
      <xdr:nvSpPr>
        <xdr:cNvPr id="16" name="PIJL-OMLAAG 15">
          <a:extLst>
            <a:ext uri="{FF2B5EF4-FFF2-40B4-BE49-F238E27FC236}">
              <a16:creationId xmlns:a16="http://schemas.microsoft.com/office/drawing/2014/main" id="{9D71B2D8-8DE5-4954-AE1B-6D3CE541589F}"/>
            </a:ext>
          </a:extLst>
        </xdr:cNvPr>
        <xdr:cNvSpPr/>
      </xdr:nvSpPr>
      <xdr:spPr>
        <a:xfrm>
          <a:off x="5943600" y="139465050"/>
          <a:ext cx="485775" cy="7143751"/>
        </a:xfrm>
        <a:prstGeom prst="downArrow">
          <a:avLst/>
        </a:prstGeom>
        <a:solidFill>
          <a:schemeClr val="bg1">
            <a:lumMod val="8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nchorCtr="1"/>
        <a:lstStyle/>
        <a:p>
          <a:pPr algn="ctr"/>
          <a:r>
            <a:rPr lang="nl-NL" sz="1200">
              <a:solidFill>
                <a:sysClr val="windowText" lastClr="000000"/>
              </a:solidFill>
            </a:rPr>
            <a:t>Deskundigheidsbevordering</a:t>
          </a:r>
        </a:p>
      </xdr:txBody>
    </xdr:sp>
    <xdr:clientData/>
  </xdr:twoCellAnchor>
  <xdr:twoCellAnchor>
    <xdr:from>
      <xdr:col>5</xdr:col>
      <xdr:colOff>1390650</xdr:colOff>
      <xdr:row>484</xdr:row>
      <xdr:rowOff>533400</xdr:rowOff>
    </xdr:from>
    <xdr:to>
      <xdr:col>5</xdr:col>
      <xdr:colOff>1590675</xdr:colOff>
      <xdr:row>486</xdr:row>
      <xdr:rowOff>28575</xdr:rowOff>
    </xdr:to>
    <xdr:sp macro="" textlink="">
      <xdr:nvSpPr>
        <xdr:cNvPr id="17" name="PIJL-LINKS en -RECHTS 16">
          <a:extLst>
            <a:ext uri="{FF2B5EF4-FFF2-40B4-BE49-F238E27FC236}">
              <a16:creationId xmlns:a16="http://schemas.microsoft.com/office/drawing/2014/main" id="{6DECDCD7-3C5C-4DB7-96DF-C3029DA3F5E9}"/>
            </a:ext>
          </a:extLst>
        </xdr:cNvPr>
        <xdr:cNvSpPr/>
      </xdr:nvSpPr>
      <xdr:spPr>
        <a:xfrm rot="5400000">
          <a:off x="1781175" y="143046450"/>
          <a:ext cx="390525" cy="200025"/>
        </a:xfrm>
        <a:prstGeom prst="leftRight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1381125</xdr:colOff>
      <xdr:row>481</xdr:row>
      <xdr:rowOff>66675</xdr:rowOff>
    </xdr:from>
    <xdr:to>
      <xdr:col>5</xdr:col>
      <xdr:colOff>1600200</xdr:colOff>
      <xdr:row>481</xdr:row>
      <xdr:rowOff>409575</xdr:rowOff>
    </xdr:to>
    <xdr:sp macro="" textlink="">
      <xdr:nvSpPr>
        <xdr:cNvPr id="19" name="PIJL-OMLAAG 18">
          <a:extLst>
            <a:ext uri="{FF2B5EF4-FFF2-40B4-BE49-F238E27FC236}">
              <a16:creationId xmlns:a16="http://schemas.microsoft.com/office/drawing/2014/main" id="{2DCC239B-EBB6-492D-96B1-6C539130A17D}"/>
            </a:ext>
          </a:extLst>
        </xdr:cNvPr>
        <xdr:cNvSpPr/>
      </xdr:nvSpPr>
      <xdr:spPr>
        <a:xfrm>
          <a:off x="1866900" y="141646275"/>
          <a:ext cx="219075" cy="342900"/>
        </a:xfrm>
        <a:prstGeom prst="down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1371600</xdr:colOff>
      <xdr:row>477</xdr:row>
      <xdr:rowOff>19050</xdr:rowOff>
    </xdr:from>
    <xdr:to>
      <xdr:col>5</xdr:col>
      <xdr:colOff>1590675</xdr:colOff>
      <xdr:row>477</xdr:row>
      <xdr:rowOff>289050</xdr:rowOff>
    </xdr:to>
    <xdr:sp macro="" textlink="">
      <xdr:nvSpPr>
        <xdr:cNvPr id="20" name="PIJL-OMLAAG 19">
          <a:extLst>
            <a:ext uri="{FF2B5EF4-FFF2-40B4-BE49-F238E27FC236}">
              <a16:creationId xmlns:a16="http://schemas.microsoft.com/office/drawing/2014/main" id="{EE9FAB50-BE1F-44D9-821E-B9516CC857E5}"/>
            </a:ext>
          </a:extLst>
        </xdr:cNvPr>
        <xdr:cNvSpPr/>
      </xdr:nvSpPr>
      <xdr:spPr>
        <a:xfrm>
          <a:off x="1857375" y="140827125"/>
          <a:ext cx="219075" cy="270000"/>
        </a:xfrm>
        <a:prstGeom prst="down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1371600</xdr:colOff>
      <xdr:row>469</xdr:row>
      <xdr:rowOff>28575</xdr:rowOff>
    </xdr:from>
    <xdr:to>
      <xdr:col>5</xdr:col>
      <xdr:colOff>1590675</xdr:colOff>
      <xdr:row>469</xdr:row>
      <xdr:rowOff>298575</xdr:rowOff>
    </xdr:to>
    <xdr:sp macro="" textlink="">
      <xdr:nvSpPr>
        <xdr:cNvPr id="21" name="PIJL-OMLAAG 20">
          <a:extLst>
            <a:ext uri="{FF2B5EF4-FFF2-40B4-BE49-F238E27FC236}">
              <a16:creationId xmlns:a16="http://schemas.microsoft.com/office/drawing/2014/main" id="{CCD9579A-BDBC-4BD1-9454-DF1FD08F8062}"/>
            </a:ext>
          </a:extLst>
        </xdr:cNvPr>
        <xdr:cNvSpPr/>
      </xdr:nvSpPr>
      <xdr:spPr>
        <a:xfrm>
          <a:off x="1857375" y="138598275"/>
          <a:ext cx="219075" cy="270000"/>
        </a:xfrm>
        <a:prstGeom prst="down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1381125</xdr:colOff>
      <xdr:row>465</xdr:row>
      <xdr:rowOff>104775</xdr:rowOff>
    </xdr:from>
    <xdr:to>
      <xdr:col>5</xdr:col>
      <xdr:colOff>1600200</xdr:colOff>
      <xdr:row>465</xdr:row>
      <xdr:rowOff>374775</xdr:rowOff>
    </xdr:to>
    <xdr:sp macro="" textlink="">
      <xdr:nvSpPr>
        <xdr:cNvPr id="22" name="PIJL-OMLAAG 21">
          <a:extLst>
            <a:ext uri="{FF2B5EF4-FFF2-40B4-BE49-F238E27FC236}">
              <a16:creationId xmlns:a16="http://schemas.microsoft.com/office/drawing/2014/main" id="{D33CEA16-F908-4817-8D31-2BFD4C1A99B9}"/>
            </a:ext>
          </a:extLst>
        </xdr:cNvPr>
        <xdr:cNvSpPr/>
      </xdr:nvSpPr>
      <xdr:spPr>
        <a:xfrm>
          <a:off x="1866900" y="137455275"/>
          <a:ext cx="219075" cy="270000"/>
        </a:xfrm>
        <a:prstGeom prst="down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5</xdr:col>
      <xdr:colOff>1371600</xdr:colOff>
      <xdr:row>473</xdr:row>
      <xdr:rowOff>28575</xdr:rowOff>
    </xdr:from>
    <xdr:to>
      <xdr:col>5</xdr:col>
      <xdr:colOff>1590675</xdr:colOff>
      <xdr:row>473</xdr:row>
      <xdr:rowOff>298575</xdr:rowOff>
    </xdr:to>
    <xdr:sp macro="" textlink="">
      <xdr:nvSpPr>
        <xdr:cNvPr id="23" name="PIJL-OMLAAG 22">
          <a:extLst>
            <a:ext uri="{FF2B5EF4-FFF2-40B4-BE49-F238E27FC236}">
              <a16:creationId xmlns:a16="http://schemas.microsoft.com/office/drawing/2014/main" id="{9DF31B1F-BE68-43CF-9B30-3C4E98970E4A}"/>
            </a:ext>
          </a:extLst>
        </xdr:cNvPr>
        <xdr:cNvSpPr/>
      </xdr:nvSpPr>
      <xdr:spPr>
        <a:xfrm>
          <a:off x="1857375" y="139655550"/>
          <a:ext cx="219075" cy="270000"/>
        </a:xfrm>
        <a:prstGeom prst="downArrow">
          <a:avLst/>
        </a:prstGeom>
        <a:solidFill>
          <a:schemeClr val="bg1">
            <a:lumMod val="95000"/>
          </a:schemeClr>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3</xdr:col>
      <xdr:colOff>19050</xdr:colOff>
      <xdr:row>1</xdr:row>
      <xdr:rowOff>28575</xdr:rowOff>
    </xdr:from>
    <xdr:to>
      <xdr:col>6</xdr:col>
      <xdr:colOff>2466975</xdr:colOff>
      <xdr:row>1</xdr:row>
      <xdr:rowOff>762000</xdr:rowOff>
    </xdr:to>
    <xdr:pic>
      <xdr:nvPicPr>
        <xdr:cNvPr id="443624" name="Picture 75">
          <a:hlinkClick xmlns:r="http://schemas.openxmlformats.org/officeDocument/2006/relationships" r:id="rId6" tooltip="Informatiepunt Onderwijs &amp; Talentontwikkeling (SLO)"/>
          <a:extLst>
            <a:ext uri="{FF2B5EF4-FFF2-40B4-BE49-F238E27FC236}">
              <a16:creationId xmlns:a16="http://schemas.microsoft.com/office/drawing/2014/main" id="{AC130762-F626-4CF5-B502-EBC5D451185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 y="904875"/>
          <a:ext cx="6381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28575</xdr:colOff>
      <xdr:row>1</xdr:row>
      <xdr:rowOff>104775</xdr:rowOff>
    </xdr:from>
    <xdr:to>
      <xdr:col>23</xdr:col>
      <xdr:colOff>581025</xdr:colOff>
      <xdr:row>32</xdr:row>
      <xdr:rowOff>190500</xdr:rowOff>
    </xdr:to>
    <xdr:graphicFrame macro="">
      <xdr:nvGraphicFramePr>
        <xdr:cNvPr id="25764" name="Chart 1">
          <a:extLst>
            <a:ext uri="{FF2B5EF4-FFF2-40B4-BE49-F238E27FC236}">
              <a16:creationId xmlns:a16="http://schemas.microsoft.com/office/drawing/2014/main" id="{F9BCBE5F-00AC-443E-8A4A-B79A54D1A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0.29473</cdr:x>
      <cdr:y>0.82659</cdr:y>
    </cdr:from>
    <cdr:to>
      <cdr:x>0.4164</cdr:x>
      <cdr:y>0.86123</cdr:y>
    </cdr:to>
    <cdr:sp macro="" textlink="">
      <cdr:nvSpPr>
        <cdr:cNvPr id="6" name="Tekstvak 1"/>
        <cdr:cNvSpPr txBox="1"/>
      </cdr:nvSpPr>
      <cdr:spPr>
        <a:xfrm xmlns:a="http://schemas.openxmlformats.org/drawingml/2006/main">
          <a:off x="1600163" y="5180640"/>
          <a:ext cx="660565" cy="2170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wrap="none" rtlCol="0" anchor="ctr" anchorCtr="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800" baseline="0">
              <a:solidFill>
                <a:schemeClr val="bg1">
                  <a:lumMod val="50000"/>
                </a:schemeClr>
              </a:solidFill>
              <a:latin typeface="Verdana" pitchFamily="34" charset="0"/>
              <a:ea typeface="Verdana" pitchFamily="34" charset="0"/>
              <a:cs typeface="Verdana" pitchFamily="34" charset="0"/>
            </a:rPr>
            <a:t>Enigszins</a:t>
          </a:r>
          <a:endParaRPr lang="nl-NL" sz="900" baseline="0">
            <a:solidFill>
              <a:schemeClr val="bg1">
                <a:lumMod val="50000"/>
              </a:schemeClr>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0.08245</cdr:x>
      <cdr:y>0.82695</cdr:y>
    </cdr:from>
    <cdr:to>
      <cdr:x>0.15448</cdr:x>
      <cdr:y>0.86158</cdr:y>
    </cdr:to>
    <cdr:sp macro="" textlink="">
      <cdr:nvSpPr>
        <cdr:cNvPr id="2" name="Tekstvak 1"/>
        <cdr:cNvSpPr txBox="1"/>
      </cdr:nvSpPr>
      <cdr:spPr>
        <a:xfrm xmlns:a="http://schemas.openxmlformats.org/drawingml/2006/main">
          <a:off x="447642" y="5182865"/>
          <a:ext cx="391069" cy="217047"/>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none" rtlCol="0" anchor="ctr" anchorCtr="0">
          <a:spAutoFit/>
        </a:bodyPr>
        <a:lstStyle xmlns:a="http://schemas.openxmlformats.org/drawingml/2006/main"/>
        <a:p xmlns:a="http://schemas.openxmlformats.org/drawingml/2006/main">
          <a:r>
            <a:rPr lang="nl-NL" sz="800" baseline="0">
              <a:solidFill>
                <a:srgbClr val="FF0000"/>
              </a:solidFill>
              <a:latin typeface="Verdana" pitchFamily="34" charset="0"/>
              <a:ea typeface="Verdana" pitchFamily="34" charset="0"/>
              <a:cs typeface="Verdana" pitchFamily="34" charset="0"/>
            </a:rPr>
            <a:t>Niet</a:t>
          </a:r>
          <a:endParaRPr lang="nl-NL" sz="900" baseline="0">
            <a:solidFill>
              <a:srgbClr val="FF0000"/>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0.07719</cdr:x>
      <cdr:y>0.1553</cdr:y>
    </cdr:from>
    <cdr:to>
      <cdr:x>0.14633</cdr:x>
      <cdr:y>0.18994</cdr:y>
    </cdr:to>
    <cdr:sp macro="" textlink="">
      <cdr:nvSpPr>
        <cdr:cNvPr id="3" name="Tekstvak 1"/>
        <cdr:cNvSpPr txBox="1"/>
      </cdr:nvSpPr>
      <cdr:spPr>
        <a:xfrm xmlns:a="http://schemas.openxmlformats.org/drawingml/2006/main">
          <a:off x="419084" y="973363"/>
          <a:ext cx="375359" cy="2170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wrap="none" rtlCol="0" anchor="ctr" anchorCtr="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800" baseline="0">
              <a:solidFill>
                <a:srgbClr val="00B050"/>
              </a:solidFill>
              <a:latin typeface="Verdana" pitchFamily="34" charset="0"/>
              <a:ea typeface="Verdana" pitchFamily="34" charset="0"/>
              <a:cs typeface="Verdana" pitchFamily="34" charset="0"/>
            </a:rPr>
            <a:t>Wel</a:t>
          </a:r>
        </a:p>
      </cdr:txBody>
    </cdr:sp>
  </cdr:relSizeAnchor>
  <cdr:relSizeAnchor xmlns:cdr="http://schemas.openxmlformats.org/drawingml/2006/chartDrawing">
    <cdr:from>
      <cdr:x>0.82106</cdr:x>
      <cdr:y>0.82353</cdr:y>
    </cdr:from>
    <cdr:to>
      <cdr:x>0.92982</cdr:x>
      <cdr:y>0.85816</cdr:y>
    </cdr:to>
    <cdr:sp macro="" textlink="">
      <cdr:nvSpPr>
        <cdr:cNvPr id="4" name="Tekstvak 1"/>
        <cdr:cNvSpPr txBox="1"/>
      </cdr:nvSpPr>
      <cdr:spPr>
        <a:xfrm xmlns:a="http://schemas.openxmlformats.org/drawingml/2006/main">
          <a:off x="4457740" y="5161430"/>
          <a:ext cx="590483" cy="2170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wrap="none" rtlCol="0" anchor="ctr" anchorCtr="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800" baseline="0">
              <a:solidFill>
                <a:srgbClr val="00B050"/>
              </a:solidFill>
              <a:latin typeface="Verdana" pitchFamily="34" charset="0"/>
              <a:ea typeface="Verdana" pitchFamily="34" charset="0"/>
              <a:cs typeface="Verdana" pitchFamily="34" charset="0"/>
            </a:rPr>
            <a:t>Volledig</a:t>
          </a:r>
          <a:endParaRPr lang="nl-NL" sz="900" baseline="0">
            <a:solidFill>
              <a:srgbClr val="00B050"/>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0.07719</cdr:x>
      <cdr:y>0.48859</cdr:y>
    </cdr:from>
    <cdr:to>
      <cdr:x>0.19886</cdr:x>
      <cdr:y>0.52323</cdr:y>
    </cdr:to>
    <cdr:sp macro="" textlink="">
      <cdr:nvSpPr>
        <cdr:cNvPr id="5" name="Tekstvak 1"/>
        <cdr:cNvSpPr txBox="1"/>
      </cdr:nvSpPr>
      <cdr:spPr>
        <a:xfrm xmlns:a="http://schemas.openxmlformats.org/drawingml/2006/main">
          <a:off x="419084" y="3062242"/>
          <a:ext cx="660565" cy="2170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wrap="none" rtlCol="0" anchor="ctr" anchorCtr="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800" baseline="0">
              <a:solidFill>
                <a:schemeClr val="bg1">
                  <a:lumMod val="50000"/>
                </a:schemeClr>
              </a:solidFill>
              <a:latin typeface="Verdana" pitchFamily="34" charset="0"/>
              <a:ea typeface="Verdana" pitchFamily="34" charset="0"/>
              <a:cs typeface="Verdana" pitchFamily="34" charset="0"/>
            </a:rPr>
            <a:t>Enigszins</a:t>
          </a:r>
          <a:endParaRPr lang="nl-NL" sz="900" baseline="0">
            <a:solidFill>
              <a:schemeClr val="bg1">
                <a:lumMod val="50000"/>
              </a:schemeClr>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0.57018</cdr:x>
      <cdr:y>0.82496</cdr:y>
    </cdr:from>
    <cdr:to>
      <cdr:x>0.71836</cdr:x>
      <cdr:y>0.85959</cdr:y>
    </cdr:to>
    <cdr:sp macro="" textlink="">
      <cdr:nvSpPr>
        <cdr:cNvPr id="7" name="Tekstvak 1"/>
        <cdr:cNvSpPr txBox="1"/>
      </cdr:nvSpPr>
      <cdr:spPr>
        <a:xfrm xmlns:a="http://schemas.openxmlformats.org/drawingml/2006/main">
          <a:off x="3095650" y="5170393"/>
          <a:ext cx="804516" cy="2170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txBody>
        <a:bodyPr xmlns:a="http://schemas.openxmlformats.org/drawingml/2006/main" wrap="none" rtlCol="0" anchor="ctr" anchorCtr="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nl-NL" sz="800" baseline="0">
              <a:solidFill>
                <a:sysClr val="windowText" lastClr="000000"/>
              </a:solidFill>
              <a:latin typeface="Verdana" pitchFamily="34" charset="0"/>
              <a:ea typeface="Verdana" pitchFamily="34" charset="0"/>
              <a:cs typeface="Verdana" pitchFamily="34" charset="0"/>
            </a:rPr>
            <a:t>Grotendeels</a:t>
          </a:r>
          <a:endParaRPr lang="nl-NL" sz="900" baseline="0">
            <a:solidFill>
              <a:sysClr val="windowText" lastClr="000000"/>
            </a:solidFill>
            <a:latin typeface="Verdana" pitchFamily="34" charset="0"/>
            <a:ea typeface="Verdana" pitchFamily="34" charset="0"/>
            <a:cs typeface="Verdana"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2066925" cy="638175"/>
    <xdr:graphicFrame macro="">
      <xdr:nvGraphicFramePr>
        <xdr:cNvPr id="2" name="Grafiek 1">
          <a:extLst>
            <a:ext uri="{FF2B5EF4-FFF2-40B4-BE49-F238E27FC236}">
              <a16:creationId xmlns:a16="http://schemas.microsoft.com/office/drawing/2014/main" id="{4A72B5F8-AACD-419F-9719-A1E72A473E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1685925" cy="638175"/>
    <xdr:graphicFrame macro="">
      <xdr:nvGraphicFramePr>
        <xdr:cNvPr id="2" name="Grafiek 1">
          <a:extLst>
            <a:ext uri="{FF2B5EF4-FFF2-40B4-BE49-F238E27FC236}">
              <a16:creationId xmlns:a16="http://schemas.microsoft.com/office/drawing/2014/main" id="{8845D85F-F630-4B8E-9D7F-DDD443B368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1809750" cy="638175"/>
    <xdr:graphicFrame macro="">
      <xdr:nvGraphicFramePr>
        <xdr:cNvPr id="2" name="Grafiek 1">
          <a:extLst>
            <a:ext uri="{FF2B5EF4-FFF2-40B4-BE49-F238E27FC236}">
              <a16:creationId xmlns:a16="http://schemas.microsoft.com/office/drawing/2014/main" id="{211B1782-25DE-4592-9680-8160A5E6F54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talentstimuleren.nl/onderwijs/primair-onderwijs/differentieren/po-compacten" TargetMode="External"/><Relationship Id="rId13" Type="http://schemas.openxmlformats.org/officeDocument/2006/relationships/hyperlink" Target="http://www.talentstimuleren.nl/thema/stimulerend-signaleren/rijke-leeractiviteiten" TargetMode="External"/><Relationship Id="rId3" Type="http://schemas.openxmlformats.org/officeDocument/2006/relationships/hyperlink" Target="http://www.talentstimuleren.nl/" TargetMode="External"/><Relationship Id="rId7" Type="http://schemas.openxmlformats.org/officeDocument/2006/relationships/hyperlink" Target="http://www.talentstimuleren.nl/thema/begaafdheid/hoog-begaafdheid" TargetMode="External"/><Relationship Id="rId12" Type="http://schemas.openxmlformats.org/officeDocument/2006/relationships/hyperlink" Target="http://www.acadin.nl/" TargetMode="External"/><Relationship Id="rId2" Type="http://schemas.openxmlformats.org/officeDocument/2006/relationships/hyperlink" Target="https://talentstimuleren.nl/onderwijs/primair-onderwijs/differentieren/versnellen" TargetMode="External"/><Relationship Id="rId16" Type="http://schemas.openxmlformats.org/officeDocument/2006/relationships/drawing" Target="../drawings/drawing4.xml"/><Relationship Id="rId1" Type="http://schemas.openxmlformats.org/officeDocument/2006/relationships/hyperlink" Target="http://www.talentstimuleren.nl/onderwijs/primair-onderwijs/differentieren/versnellen" TargetMode="External"/><Relationship Id="rId6" Type="http://schemas.openxmlformats.org/officeDocument/2006/relationships/hyperlink" Target="http://talentstimuleren.nl/onderwijs/primair-onderwijs/publicatie/58-onderwijsaanpassingen-voor-hoogbegaafde-leerlingen" TargetMode="External"/><Relationship Id="rId11" Type="http://schemas.openxmlformats.org/officeDocument/2006/relationships/hyperlink" Target="http://www.talentstimuleren.nl/thema/stimulerend-signaleren/rijke-leeractiviteiten" TargetMode="External"/><Relationship Id="rId5" Type="http://schemas.openxmlformats.org/officeDocument/2006/relationships/hyperlink" Target="http://www.ru.nl/socialewetenschappen/ambulatorium/cbo/algemeen/publicaties/" TargetMode="External"/><Relationship Id="rId15" Type="http://schemas.openxmlformats.org/officeDocument/2006/relationships/printerSettings" Target="../printerSettings/printerSettings17.bin"/><Relationship Id="rId10" Type="http://schemas.openxmlformats.org/officeDocument/2006/relationships/hyperlink" Target="http://www.talentstimuleren.nl/onderwijs/primair-onderwijs/leermateriaal/1375-lijst-verrijkingsmateriaal" TargetMode="External"/><Relationship Id="rId4" Type="http://schemas.openxmlformats.org/officeDocument/2006/relationships/hyperlink" Target="http://talentstimuleren.nl/onderwijs/primair-onderwijs/po-beleid/checklist-begaafdenwijzer-po" TargetMode="External"/><Relationship Id="rId9" Type="http://schemas.openxmlformats.org/officeDocument/2006/relationships/hyperlink" Target="https://talentstimuleren.nl/onderwijs/primair-onderwijs/differentieren/compacten/taal-compacten" TargetMode="External"/><Relationship Id="rId14" Type="http://schemas.openxmlformats.org/officeDocument/2006/relationships/hyperlink" Target="http://www.talentstimuleren.nl/onderwijs/primair-onderwijs/leermateriaal/1375-lijst-verrijkingsmateriaa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talentstimuleren.nl/"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ru.nl/socialewetenschappen/ambulatorium/cbo/algemeen/publicaties/" TargetMode="External"/><Relationship Id="rId2" Type="http://schemas.openxmlformats.org/officeDocument/2006/relationships/hyperlink" Target="https://talentstimuleren.nl/onderwijs/primair-onderwijs/publicatie/58-onderwijsaanpassingen-voor-hoogbegaafde-leerlingen"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talentstimuleren.nl/thema/begaafdheid/hoog-begaafdheid" TargetMode="Externa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hyperlink" Target="http://talentstimuleren.nl/thema/begaafdheid/hoog-begaafdheid/onderpresteerders" TargetMode="External"/><Relationship Id="rId2" Type="http://schemas.openxmlformats.org/officeDocument/2006/relationships/hyperlink" Target="https://talentstimuleren.nl/thema/begaafdheid/afbeeldingen/102-begaafdheidskenmerken" TargetMode="External"/><Relationship Id="rId1" Type="http://schemas.openxmlformats.org/officeDocument/2006/relationships/printerSettings" Target="../printerSettings/printerSettings9.bin"/><Relationship Id="rId4"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8" Type="http://schemas.openxmlformats.org/officeDocument/2006/relationships/hyperlink" Target="https://talentstimuleren.nl/onderwijs/primair-onderwijs/differentieren/compacten/taal-compacten" TargetMode="External"/><Relationship Id="rId3" Type="http://schemas.openxmlformats.org/officeDocument/2006/relationships/hyperlink" Target="https://talentstimuleren.nl/onderwijs/primair-onderwijs/differentieren/compacten/rekenen-compacten" TargetMode="External"/><Relationship Id="rId7" Type="http://schemas.openxmlformats.org/officeDocument/2006/relationships/hyperlink" Target="https://talentstimuleren.nl/onderwijs/primair-onderwijs/differentieren/versnellen" TargetMode="External"/><Relationship Id="rId2" Type="http://schemas.openxmlformats.org/officeDocument/2006/relationships/hyperlink" Target="https://talentstimuleren.nl/onderwijs/primair-onderwijs/hulpmiddel/3613-versnellen-zonder-drempel" TargetMode="External"/><Relationship Id="rId1" Type="http://schemas.openxmlformats.org/officeDocument/2006/relationships/printerSettings" Target="../printerSettings/printerSettings11.bin"/><Relationship Id="rId6" Type="http://schemas.openxmlformats.org/officeDocument/2006/relationships/hyperlink" Target="https://talentstimuleren.nl/onderwijs/primair-onderwijs/differentieren/compacten" TargetMode="External"/><Relationship Id="rId5" Type="http://schemas.openxmlformats.org/officeDocument/2006/relationships/hyperlink" Target="https://talentstimuleren.nl/onderwijs/primair-onderwijs/differentieren/verrijken" TargetMode="External"/><Relationship Id="rId4" Type="http://schemas.openxmlformats.org/officeDocument/2006/relationships/hyperlink" Target="http://talentstimuleren.nl/onderwijs/primair-onderwijs/leermateriaal/1375-lijst-verrijkingsmateriaal" TargetMode="External"/><Relationship Id="rId9"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hyperlink" Target="http://hoogbegaafdheid.slo.nl/" TargetMode="External"/><Relationship Id="rId2" Type="http://schemas.openxmlformats.org/officeDocument/2006/relationships/hyperlink" Target="http://hoogbegaafdheid.slo.nl/" TargetMode="External"/><Relationship Id="rId1" Type="http://schemas.openxmlformats.org/officeDocument/2006/relationships/printerSettings" Target="../printerSettings/printerSettings15.bin"/><Relationship Id="rId6" Type="http://schemas.openxmlformats.org/officeDocument/2006/relationships/drawing" Target="../drawings/drawing3.xml"/><Relationship Id="rId5" Type="http://schemas.openxmlformats.org/officeDocument/2006/relationships/printerSettings" Target="../printerSettings/printerSettings16.bin"/><Relationship Id="rId4" Type="http://schemas.openxmlformats.org/officeDocument/2006/relationships/hyperlink" Target="mailto:d.houkema@slo.nl?subject=Feedback%20'Digitale%20checklist%20(Hoog)begaafdenwijzer%20Basisonderw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9"/>
  </sheetPr>
  <dimension ref="A1:G38"/>
  <sheetViews>
    <sheetView tabSelected="1" zoomScaleNormal="100" workbookViewId="0">
      <selection activeCell="D7" sqref="D7"/>
    </sheetView>
  </sheetViews>
  <sheetFormatPr defaultColWidth="0" defaultRowHeight="12.75" zeroHeight="1"/>
  <cols>
    <col min="1" max="1" width="7.7109375" style="32" customWidth="1"/>
    <col min="2" max="2" width="4.5703125" style="52" customWidth="1"/>
    <col min="3" max="3" width="23.7109375" style="32" customWidth="1"/>
    <col min="4" max="4" width="40.42578125" style="32" customWidth="1"/>
    <col min="5" max="5" width="7.7109375" style="32" customWidth="1"/>
    <col min="6" max="6" width="9.42578125" style="32" customWidth="1"/>
    <col min="7" max="7" width="1.7109375" style="32" customWidth="1"/>
    <col min="8" max="16384" width="0" style="32" hidden="1"/>
  </cols>
  <sheetData>
    <row r="1" spans="1:7" ht="62.25" customHeight="1">
      <c r="A1" s="718"/>
      <c r="B1" s="719"/>
      <c r="C1" s="719"/>
      <c r="D1" s="719"/>
      <c r="E1" s="719"/>
      <c r="F1" s="720"/>
      <c r="G1" s="31"/>
    </row>
    <row r="2" spans="1:7" ht="40.5" customHeight="1">
      <c r="A2" s="731" t="s">
        <v>659</v>
      </c>
      <c r="B2" s="732"/>
      <c r="C2" s="732"/>
      <c r="D2" s="732"/>
      <c r="E2" s="732"/>
      <c r="F2" s="733"/>
      <c r="G2" s="31"/>
    </row>
    <row r="3" spans="1:7" s="28" customFormat="1" ht="18">
      <c r="B3" s="35"/>
      <c r="C3" s="35"/>
      <c r="D3" s="35"/>
      <c r="E3" s="35"/>
      <c r="F3" s="35"/>
      <c r="G3" s="31"/>
    </row>
    <row r="4" spans="1:7" s="28" customFormat="1" ht="18.75" thickBot="1">
      <c r="B4" s="35"/>
      <c r="C4" s="35"/>
      <c r="D4" s="35"/>
      <c r="E4" s="35"/>
      <c r="F4" s="35"/>
      <c r="G4" s="31"/>
    </row>
    <row r="5" spans="1:7" s="39" customFormat="1" ht="36" customHeight="1" thickBot="1">
      <c r="A5" s="36"/>
      <c r="B5" s="721" t="s">
        <v>140</v>
      </c>
      <c r="C5" s="722"/>
      <c r="D5" s="722"/>
      <c r="E5" s="723"/>
      <c r="F5" s="37"/>
      <c r="G5" s="38"/>
    </row>
    <row r="6" spans="1:7">
      <c r="A6" s="28"/>
      <c r="B6" s="40"/>
      <c r="C6" s="41"/>
      <c r="D6" s="41"/>
      <c r="E6" s="42"/>
      <c r="F6" s="41"/>
      <c r="G6" s="44"/>
    </row>
    <row r="7" spans="1:7" ht="14.25">
      <c r="A7" s="28"/>
      <c r="B7" s="40"/>
      <c r="C7" s="45" t="s">
        <v>638</v>
      </c>
      <c r="D7" s="659"/>
      <c r="E7" s="42"/>
      <c r="F7" s="41"/>
      <c r="G7" s="44"/>
    </row>
    <row r="8" spans="1:7">
      <c r="A8" s="28"/>
      <c r="B8" s="40"/>
      <c r="C8" s="41" t="s">
        <v>514</v>
      </c>
      <c r="D8" s="660"/>
      <c r="E8" s="42"/>
      <c r="F8" s="41"/>
      <c r="G8" s="44"/>
    </row>
    <row r="9" spans="1:7">
      <c r="A9" s="28"/>
      <c r="B9" s="40"/>
      <c r="C9" s="41" t="s">
        <v>515</v>
      </c>
      <c r="D9" s="660"/>
      <c r="E9" s="42"/>
      <c r="F9" s="41"/>
      <c r="G9" s="44"/>
    </row>
    <row r="10" spans="1:7">
      <c r="A10" s="28"/>
      <c r="B10" s="40"/>
      <c r="C10" s="41" t="s">
        <v>516</v>
      </c>
      <c r="D10" s="660"/>
      <c r="E10" s="42"/>
      <c r="F10" s="41"/>
      <c r="G10" s="44"/>
    </row>
    <row r="11" spans="1:7">
      <c r="A11" s="28"/>
      <c r="B11" s="40"/>
      <c r="C11" s="41" t="s">
        <v>522</v>
      </c>
      <c r="D11" s="660"/>
      <c r="E11" s="42"/>
      <c r="F11" s="41"/>
      <c r="G11" s="44"/>
    </row>
    <row r="12" spans="1:7">
      <c r="A12" s="28"/>
      <c r="B12" s="40"/>
      <c r="C12" s="41" t="s">
        <v>640</v>
      </c>
      <c r="D12" s="660"/>
      <c r="E12" s="42"/>
      <c r="F12" s="41"/>
      <c r="G12" s="44"/>
    </row>
    <row r="13" spans="1:7">
      <c r="A13" s="28"/>
      <c r="B13" s="40"/>
      <c r="C13" s="41" t="s">
        <v>641</v>
      </c>
      <c r="D13" s="661"/>
      <c r="E13" s="42"/>
      <c r="F13" s="41"/>
      <c r="G13" s="44"/>
    </row>
    <row r="14" spans="1:7">
      <c r="A14" s="28"/>
      <c r="B14" s="40"/>
      <c r="C14" s="41" t="s">
        <v>642</v>
      </c>
      <c r="D14" s="661"/>
      <c r="E14" s="42"/>
      <c r="F14" s="41"/>
      <c r="G14" s="44"/>
    </row>
    <row r="15" spans="1:7">
      <c r="A15" s="28"/>
      <c r="B15" s="40"/>
      <c r="C15" s="41"/>
      <c r="D15" s="46"/>
      <c r="E15" s="42"/>
      <c r="F15" s="41"/>
      <c r="G15" s="44"/>
    </row>
    <row r="16" spans="1:7">
      <c r="A16" s="28"/>
      <c r="B16" s="40"/>
      <c r="C16" s="41" t="s">
        <v>639</v>
      </c>
      <c r="D16" s="662"/>
      <c r="E16" s="42"/>
      <c r="F16" s="41"/>
      <c r="G16" s="44"/>
    </row>
    <row r="17" spans="1:7">
      <c r="A17" s="28"/>
      <c r="B17" s="40"/>
      <c r="C17" s="41"/>
      <c r="D17" s="46" t="str">
        <f>IF(D16="Anders, nl.","vul hier in","")</f>
        <v/>
      </c>
      <c r="E17" s="42"/>
      <c r="F17" s="41"/>
      <c r="G17" s="44"/>
    </row>
    <row r="18" spans="1:7">
      <c r="A18" s="28"/>
      <c r="B18" s="40"/>
      <c r="C18" s="41" t="s">
        <v>643</v>
      </c>
      <c r="D18" s="662"/>
      <c r="E18" s="42"/>
      <c r="F18" s="41"/>
      <c r="G18" s="44"/>
    </row>
    <row r="19" spans="1:7">
      <c r="A19" s="28"/>
      <c r="B19" s="40"/>
      <c r="C19" s="41" t="s">
        <v>517</v>
      </c>
      <c r="D19" s="669"/>
      <c r="E19" s="42"/>
      <c r="F19" s="41"/>
      <c r="G19" s="44"/>
    </row>
    <row r="20" spans="1:7">
      <c r="A20" s="28"/>
      <c r="B20" s="40"/>
      <c r="C20" s="41" t="s">
        <v>518</v>
      </c>
      <c r="D20" s="670"/>
      <c r="E20" s="42"/>
      <c r="F20" s="41"/>
      <c r="G20" s="44"/>
    </row>
    <row r="21" spans="1:7">
      <c r="A21" s="28"/>
      <c r="B21" s="40"/>
      <c r="C21" s="41" t="s">
        <v>519</v>
      </c>
      <c r="D21" s="670"/>
      <c r="E21" s="42"/>
      <c r="F21" s="41"/>
      <c r="G21" s="44"/>
    </row>
    <row r="22" spans="1:7">
      <c r="A22" s="28"/>
      <c r="B22" s="47"/>
      <c r="C22" s="48"/>
      <c r="D22" s="48"/>
      <c r="E22" s="49"/>
      <c r="F22" s="41"/>
      <c r="G22" s="44"/>
    </row>
    <row r="23" spans="1:7">
      <c r="A23" s="28"/>
      <c r="B23" s="611"/>
      <c r="C23" s="612"/>
      <c r="D23" s="612"/>
      <c r="E23" s="613"/>
      <c r="F23" s="50"/>
      <c r="G23" s="44"/>
    </row>
    <row r="24" spans="1:7">
      <c r="A24" s="28"/>
      <c r="B24" s="611"/>
      <c r="C24" s="614" t="s">
        <v>443</v>
      </c>
      <c r="D24" s="668" t="s">
        <v>521</v>
      </c>
      <c r="E24" s="613"/>
      <c r="F24" s="50"/>
      <c r="G24" s="44"/>
    </row>
    <row r="25" spans="1:7">
      <c r="A25" s="28"/>
      <c r="B25" s="611" t="s">
        <v>144</v>
      </c>
      <c r="C25" s="663"/>
      <c r="D25" s="666"/>
      <c r="E25" s="613"/>
      <c r="F25" s="50"/>
      <c r="G25" s="44"/>
    </row>
    <row r="26" spans="1:7">
      <c r="A26" s="28"/>
      <c r="B26" s="611" t="s">
        <v>168</v>
      </c>
      <c r="C26" s="664"/>
      <c r="D26" s="667"/>
      <c r="E26" s="613"/>
      <c r="F26" s="50"/>
      <c r="G26" s="44"/>
    </row>
    <row r="27" spans="1:7">
      <c r="A27" s="28"/>
      <c r="B27" s="611" t="s">
        <v>175</v>
      </c>
      <c r="C27" s="664"/>
      <c r="D27" s="667"/>
      <c r="E27" s="613"/>
      <c r="F27" s="50"/>
      <c r="G27" s="44"/>
    </row>
    <row r="28" spans="1:7">
      <c r="A28" s="28"/>
      <c r="B28" s="611" t="s">
        <v>176</v>
      </c>
      <c r="C28" s="664"/>
      <c r="D28" s="667"/>
      <c r="E28" s="613"/>
      <c r="F28" s="50"/>
      <c r="G28" s="44"/>
    </row>
    <row r="29" spans="1:7">
      <c r="A29" s="28"/>
      <c r="B29" s="611"/>
      <c r="C29" s="612"/>
      <c r="D29" s="612"/>
      <c r="E29" s="613"/>
      <c r="F29" s="50"/>
      <c r="G29" s="44"/>
    </row>
    <row r="30" spans="1:7">
      <c r="A30" s="28"/>
      <c r="B30" s="611"/>
      <c r="C30" s="615" t="s">
        <v>520</v>
      </c>
      <c r="D30" s="665"/>
      <c r="E30" s="613"/>
      <c r="F30" s="50"/>
      <c r="G30" s="44"/>
    </row>
    <row r="31" spans="1:7" ht="13.5" thickBot="1">
      <c r="A31" s="28"/>
      <c r="B31" s="616"/>
      <c r="C31" s="617"/>
      <c r="D31" s="617"/>
      <c r="E31" s="618"/>
      <c r="F31" s="50"/>
      <c r="G31" s="44"/>
    </row>
    <row r="32" spans="1:7">
      <c r="A32" s="28"/>
      <c r="B32" s="729"/>
      <c r="C32" s="729"/>
      <c r="D32" s="729"/>
      <c r="E32" s="729"/>
      <c r="F32" s="43"/>
      <c r="G32" s="44"/>
    </row>
    <row r="33" spans="1:7" ht="24.95" customHeight="1">
      <c r="A33" s="28"/>
      <c r="B33" s="724" t="s">
        <v>754</v>
      </c>
      <c r="C33" s="725"/>
      <c r="D33" s="725"/>
      <c r="E33" s="726"/>
      <c r="F33" s="43"/>
      <c r="G33" s="44"/>
    </row>
    <row r="34" spans="1:7" ht="15" customHeight="1">
      <c r="A34" s="28"/>
      <c r="B34" s="727" t="s">
        <v>749</v>
      </c>
      <c r="C34" s="727"/>
      <c r="D34" s="727"/>
      <c r="E34" s="727"/>
      <c r="F34" s="43"/>
      <c r="G34" s="44"/>
    </row>
    <row r="35" spans="1:7" ht="15" customHeight="1">
      <c r="A35" s="28"/>
      <c r="B35" s="728" t="s">
        <v>748</v>
      </c>
      <c r="C35" s="728"/>
      <c r="D35" s="728"/>
      <c r="E35" s="728"/>
      <c r="F35" s="43"/>
      <c r="G35" s="44"/>
    </row>
    <row r="36" spans="1:7">
      <c r="A36" s="28"/>
      <c r="B36" s="730" t="s">
        <v>85</v>
      </c>
      <c r="C36" s="730"/>
      <c r="D36" s="730"/>
      <c r="E36" s="730"/>
      <c r="F36" s="610"/>
      <c r="G36" s="44"/>
    </row>
    <row r="37" spans="1:7">
      <c r="A37" s="28"/>
      <c r="B37" s="717"/>
      <c r="C37" s="717"/>
      <c r="D37" s="717"/>
      <c r="E37" s="717"/>
      <c r="F37" s="43"/>
      <c r="G37" s="44"/>
    </row>
    <row r="38" spans="1:7" ht="9" customHeight="1">
      <c r="A38" s="31"/>
      <c r="B38" s="51"/>
      <c r="C38" s="44"/>
      <c r="D38" s="44"/>
      <c r="E38" s="44"/>
      <c r="F38" s="44"/>
      <c r="G38" s="44"/>
    </row>
  </sheetData>
  <sheetProtection password="ED22" sheet="1" objects="1" scenarios="1" selectLockedCells="1"/>
  <customSheetViews>
    <customSheetView guid="{DA1CF5D9-5E01-450B-A893-345336955A5F}">
      <selection activeCell="C30" sqref="C30"/>
      <pageMargins left="0.75" right="0.75" top="1.22" bottom="1" header="0.5" footer="0.5"/>
      <pageSetup paperSize="9" orientation="portrait" horizontalDpi="300" verticalDpi="300" r:id="rId1"/>
      <headerFooter alignWithMargins="0">
        <oddHeader>&amp;C&amp;"Arial,Vet"&amp;20Rapportage 'Hoogbegaafdenwijzer Basisonderwijs'</oddHeader>
      </headerFooter>
    </customSheetView>
  </customSheetViews>
  <mergeCells count="9">
    <mergeCell ref="B37:E37"/>
    <mergeCell ref="A1:F1"/>
    <mergeCell ref="B5:E5"/>
    <mergeCell ref="B33:E33"/>
    <mergeCell ref="B34:E34"/>
    <mergeCell ref="B35:E35"/>
    <mergeCell ref="B32:E32"/>
    <mergeCell ref="B36:E36"/>
    <mergeCell ref="A2:F2"/>
  </mergeCells>
  <phoneticPr fontId="2" type="noConversion"/>
  <conditionalFormatting sqref="D21">
    <cfRule type="cellIs" dxfId="271" priority="2" stopIfTrue="1" operator="equal">
      <formula>"vul hier in..."</formula>
    </cfRule>
  </conditionalFormatting>
  <conditionalFormatting sqref="D17">
    <cfRule type="cellIs" dxfId="270" priority="3" stopIfTrue="1" operator="equal">
      <formula>"vul hier in"</formula>
    </cfRule>
  </conditionalFormatting>
  <hyperlinks>
    <hyperlink ref="B35:E35" location="start_1" tooltip="Begin met het invullen van Deel 1: Algemeen" display="&gt;&gt; Instructie en toelichting al gelezen? Begin met invullen onderdeel 1 - 'Algemeen'"/>
    <hyperlink ref="B34:E34" location="Toelichting!A1" tooltip="Ga naar 'Toelichting per onderdeel'" display="&gt;&gt; Ga naar 'Toelichting' - voor een toelichting per onderdeel in de Checklist"/>
    <hyperlink ref="B33:E33" location="'Inleiding Checklist'!A1" tooltip="Ga naar: Inleiding checklist" display="&gt;&gt; Ga naar 'Inleiding Checklist' - voor instructies over het invullen"/>
  </hyperlinks>
  <printOptions horizontalCentered="1"/>
  <pageMargins left="0.47" right="0.4" top="0.59055118110236227" bottom="0.59055118110236227" header="0.31496062992125984" footer="0.31496062992125984"/>
  <pageSetup paperSize="9"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6600"/>
  </sheetPr>
  <dimension ref="A1:J511"/>
  <sheetViews>
    <sheetView showGridLines="0" topLeftCell="D1" zoomScaleNormal="100" workbookViewId="0">
      <selection activeCell="D3" sqref="D3:G3"/>
    </sheetView>
  </sheetViews>
  <sheetFormatPr defaultColWidth="0" defaultRowHeight="12.75" zeroHeight="1"/>
  <cols>
    <col min="1" max="1" width="4.28515625" hidden="1" customWidth="1"/>
    <col min="2" max="2" width="2.7109375" style="8" hidden="1" customWidth="1"/>
    <col min="3" max="3" width="2.7109375" hidden="1" customWidth="1"/>
    <col min="4" max="4" width="1.7109375" style="462" customWidth="1"/>
    <col min="5" max="5" width="5.7109375" style="124" customWidth="1"/>
    <col min="6" max="6" width="51.5703125" style="126" customWidth="1"/>
    <col min="7" max="7" width="37.28515625" customWidth="1"/>
    <col min="8" max="8" width="0.85546875" customWidth="1"/>
    <col min="9" max="16384" width="9.140625" hidden="1"/>
  </cols>
  <sheetData>
    <row r="1" spans="1:7" ht="69" customHeight="1">
      <c r="D1" s="955" t="s">
        <v>783</v>
      </c>
      <c r="E1" s="955"/>
      <c r="F1" s="955"/>
      <c r="G1" s="955"/>
    </row>
    <row r="2" spans="1:7" s="32" customFormat="1" ht="62.25" customHeight="1">
      <c r="A2" s="619"/>
      <c r="B2" s="684"/>
      <c r="C2" s="641"/>
      <c r="D2" s="918"/>
      <c r="E2" s="919"/>
      <c r="F2" s="919"/>
      <c r="G2" s="920"/>
    </row>
    <row r="3" spans="1:7" s="32" customFormat="1" ht="55.5" customHeight="1">
      <c r="A3" s="619"/>
      <c r="B3" s="684"/>
      <c r="C3" s="641"/>
      <c r="D3" s="952" t="s">
        <v>682</v>
      </c>
      <c r="E3" s="953"/>
      <c r="F3" s="953"/>
      <c r="G3" s="954"/>
    </row>
    <row r="4" spans="1:7" ht="24.95" customHeight="1">
      <c r="A4" s="535"/>
      <c r="B4" s="646"/>
      <c r="C4" s="535"/>
      <c r="D4" s="930"/>
      <c r="E4" s="930"/>
      <c r="F4" s="930"/>
      <c r="G4" s="930"/>
    </row>
    <row r="5" spans="1:7" ht="18.75">
      <c r="A5" s="535"/>
      <c r="B5" s="646"/>
      <c r="C5" s="535"/>
      <c r="D5" s="931" t="str">
        <f>"School: "&amp;school</f>
        <v xml:space="preserve">School: </v>
      </c>
      <c r="E5" s="931"/>
      <c r="F5" s="931"/>
      <c r="G5" s="931"/>
    </row>
    <row r="6" spans="1:7" ht="15" customHeight="1">
      <c r="A6" s="535"/>
      <c r="B6" s="646"/>
      <c r="C6" s="535"/>
      <c r="D6" s="932" t="str">
        <f>IF(ISBLANK(Schoolgegevens!D16),"",Schoolgegevens!C16&amp;Schoolgegevens!D16)</f>
        <v/>
      </c>
      <c r="E6" s="932"/>
      <c r="F6" s="932"/>
      <c r="G6" s="932"/>
    </row>
    <row r="7" spans="1:7" ht="24.95" customHeight="1">
      <c r="A7" s="535"/>
      <c r="B7" s="646"/>
      <c r="C7" s="535"/>
      <c r="D7" s="912"/>
      <c r="E7" s="912"/>
      <c r="F7" s="912"/>
      <c r="G7" s="912"/>
    </row>
    <row r="8" spans="1:7" ht="15">
      <c r="A8" s="535"/>
      <c r="B8" s="646"/>
      <c r="C8" s="535"/>
      <c r="D8" s="913" t="s">
        <v>644</v>
      </c>
      <c r="E8" s="914"/>
      <c r="F8" s="914"/>
      <c r="G8" s="642" t="str">
        <f>"Ingevuld"&amp;IF(ISBLANK(invuldatum),""," d.d. "&amp;DAY(invuldatum)&amp;"-"&amp;MONTH(invuldatum)&amp;"-"&amp;YEAR(invuldatum))&amp;" door:"</f>
        <v>Ingevuld door:</v>
      </c>
    </row>
    <row r="9" spans="1:7" ht="15" customHeight="1">
      <c r="A9" s="535"/>
      <c r="B9" s="646"/>
      <c r="C9" s="535"/>
      <c r="D9" s="910" t="str">
        <f>IF(ISBLANK(Schoolgegevens!D8),"",Schoolgegevens!D8&amp;" (directie)")</f>
        <v/>
      </c>
      <c r="E9" s="911"/>
      <c r="F9" s="911"/>
      <c r="G9" s="533" t="str">
        <f>IF(ISBLANK(Schoolgegevens!C25),"",Schoolgegevens!C25&amp;" ("&amp;Schoolgegevens!D25&amp;")")</f>
        <v/>
      </c>
    </row>
    <row r="10" spans="1:7" ht="15" customHeight="1">
      <c r="A10" s="535"/>
      <c r="B10" s="646"/>
      <c r="C10" s="535"/>
      <c r="D10" s="910" t="str">
        <f>IF(ISBLANK(Schoolgegevens!D9),"",Schoolgegevens!D9)&amp;IF(ISBLANK(plaats),"",", "&amp;Schoolgegevens!D10&amp;"  "&amp;plaats)</f>
        <v/>
      </c>
      <c r="E10" s="911"/>
      <c r="F10" s="911"/>
      <c r="G10" s="533" t="str">
        <f>IF(ISBLANK(Schoolgegevens!C26),"",Schoolgegevens!C26&amp;" ("&amp;Schoolgegevens!D26&amp;")")</f>
        <v/>
      </c>
    </row>
    <row r="11" spans="1:7" ht="15" customHeight="1">
      <c r="A11" s="535"/>
      <c r="B11" s="646"/>
      <c r="C11" s="535"/>
      <c r="D11" s="910" t="str">
        <f>IF(ISBLANK(Schoolgegevens!D12),"","Tel. "&amp;Schoolgegevens!D12)</f>
        <v/>
      </c>
      <c r="E11" s="911"/>
      <c r="F11" s="911"/>
      <c r="G11" s="533" t="str">
        <f>IF(ISBLANK(Schoolgegevens!C27),"",Schoolgegevens!C27&amp;" ("&amp;Schoolgegevens!D27&amp;")")</f>
        <v/>
      </c>
    </row>
    <row r="12" spans="1:7" ht="15" customHeight="1">
      <c r="A12" s="535"/>
      <c r="B12" s="646"/>
      <c r="C12" s="535"/>
      <c r="D12" s="908" t="str">
        <f>Schoolgegevens!D13&amp;" - "&amp;Schoolgegevens!D14</f>
        <v xml:space="preserve"> - </v>
      </c>
      <c r="E12" s="909"/>
      <c r="F12" s="909"/>
      <c r="G12" s="534" t="str">
        <f>IF(ISBLANK(Schoolgegevens!C28),"",Schoolgegevens!C28&amp;" ("&amp;Schoolgegevens!D28&amp;")")</f>
        <v/>
      </c>
    </row>
    <row r="13" spans="1:7" ht="27.6" customHeight="1">
      <c r="A13" s="535"/>
      <c r="B13" s="646"/>
      <c r="C13" s="535"/>
      <c r="D13" s="921" t="str">
        <f>IF(COUNTA(Schoolgegevens!D19:D21)=0,"",school&amp;" heeft: "&amp;IF(ISBLANK(Schoolgegevens!D19),"","- "&amp;Schoolgegevens!D19&amp;" leerlingen ")&amp;IF(ISBLANK(Schoolgegevens!D21),"","- "&amp;Schoolgegevens!D20&amp;" leerkrachten ")&amp;IF(ISBLANK(Schoolgegevens!D21),"","- "&amp;Schoolgegevens!D21&amp;" groepen"))</f>
        <v/>
      </c>
      <c r="E13" s="921"/>
      <c r="F13" s="921"/>
      <c r="G13" s="671" t="str">
        <f>IF(ISBLANK(Schoolgegevens!D18),"",Schoolgegevens!C18&amp;Schoolgegevens!D18)</f>
        <v/>
      </c>
    </row>
    <row r="14" spans="1:7">
      <c r="A14" s="535"/>
      <c r="B14" s="646"/>
      <c r="C14" s="535"/>
      <c r="D14" s="912"/>
      <c r="E14" s="912"/>
      <c r="F14" s="912"/>
      <c r="G14" s="912"/>
    </row>
    <row r="15" spans="1:7">
      <c r="A15" s="535"/>
      <c r="B15" s="646"/>
      <c r="C15" s="535"/>
      <c r="D15" s="912"/>
      <c r="E15" s="912"/>
      <c r="F15" s="912"/>
      <c r="G15" s="912"/>
    </row>
    <row r="16" spans="1:7" ht="34.5" customHeight="1">
      <c r="A16" s="535"/>
      <c r="B16" s="646"/>
      <c r="C16" s="535"/>
      <c r="D16" s="915" t="str">
        <f>"Rapportage met de resultaten"&amp;IF(ISBLANK(school),""," van "&amp;school)&amp;" op basis van de ingevulde antwoorden op de digitale checklist '(Hoog)begaafdenwijzer Basisonderwijs' (SLO, 2010)"</f>
        <v>Rapportage met de resultaten op basis van de ingevulde antwoorden op de digitale checklist '(Hoog)begaafdenwijzer Basisonderwijs' (SLO, 2010)</v>
      </c>
      <c r="E16" s="916"/>
      <c r="F16" s="916"/>
      <c r="G16" s="917"/>
    </row>
    <row r="17" spans="1:8" s="461" customFormat="1" ht="24.95" customHeight="1">
      <c r="A17" s="643"/>
      <c r="B17" s="682"/>
      <c r="C17" s="643"/>
      <c r="D17" s="905" t="s">
        <v>709</v>
      </c>
      <c r="E17" s="906"/>
      <c r="F17" s="906"/>
      <c r="G17" s="907"/>
      <c r="H17"/>
    </row>
    <row r="18" spans="1:8" ht="15.75">
      <c r="A18" s="535"/>
      <c r="B18" s="646"/>
      <c r="C18" s="535"/>
      <c r="D18" s="922"/>
      <c r="E18" s="922"/>
      <c r="F18" s="922"/>
      <c r="G18" s="922"/>
    </row>
    <row r="19" spans="1:8" ht="66" customHeight="1">
      <c r="A19" s="535"/>
      <c r="B19" s="646"/>
      <c r="C19" s="535"/>
      <c r="D19" s="923" t="s">
        <v>683</v>
      </c>
      <c r="E19" s="923"/>
      <c r="F19" s="923"/>
      <c r="G19" s="923"/>
    </row>
    <row r="20" spans="1:8" ht="16.5" customHeight="1">
      <c r="A20" s="535"/>
      <c r="B20" s="646"/>
      <c r="C20" s="535"/>
      <c r="D20" s="923" t="s">
        <v>706</v>
      </c>
      <c r="E20" s="924"/>
      <c r="F20" s="924"/>
      <c r="G20" s="924"/>
    </row>
    <row r="21" spans="1:8" s="436" customFormat="1" ht="15" customHeight="1">
      <c r="A21" s="644"/>
      <c r="B21" s="646"/>
      <c r="C21" s="644"/>
      <c r="D21" s="925" t="str">
        <f>'Inleiding Checklist'!A7</f>
        <v>1. Algemene randvoorwaarden</v>
      </c>
      <c r="E21" s="925"/>
      <c r="F21" s="925"/>
      <c r="G21" s="925"/>
    </row>
    <row r="22" spans="1:8" s="436" customFormat="1" ht="15" customHeight="1">
      <c r="A22" s="644"/>
      <c r="B22" s="646"/>
      <c r="C22" s="644"/>
      <c r="D22" s="925" t="str">
        <f>'Inleiding Checklist'!A8</f>
        <v>2. Signalering en het vaststellen van (onderwijs)behoeften</v>
      </c>
      <c r="E22" s="925"/>
      <c r="F22" s="925"/>
      <c r="G22" s="925"/>
    </row>
    <row r="23" spans="1:8" ht="39.950000000000003" customHeight="1">
      <c r="A23" s="535"/>
      <c r="B23" s="646"/>
      <c r="C23" s="535"/>
      <c r="D23" s="933" t="s">
        <v>701</v>
      </c>
      <c r="E23" s="933"/>
      <c r="F23" s="933"/>
      <c r="G23" s="933"/>
    </row>
    <row r="24" spans="1:8" s="436" customFormat="1" ht="15" customHeight="1">
      <c r="A24" s="644"/>
      <c r="B24" s="646"/>
      <c r="C24" s="644"/>
      <c r="D24" s="925" t="str">
        <f>'Inleiding Checklist'!A9</f>
        <v>3. Aanpassingen in onderwijsaanbod en begeleiding</v>
      </c>
      <c r="E24" s="925"/>
      <c r="F24" s="925"/>
      <c r="G24" s="925"/>
    </row>
    <row r="25" spans="1:8" ht="80.099999999999994" customHeight="1">
      <c r="A25" s="535"/>
      <c r="B25" s="646"/>
      <c r="C25" s="535"/>
      <c r="D25" s="858" t="s">
        <v>702</v>
      </c>
      <c r="E25" s="858"/>
      <c r="F25" s="858"/>
      <c r="G25" s="858"/>
    </row>
    <row r="26" spans="1:8" s="436" customFormat="1" ht="15" customHeight="1">
      <c r="A26" s="644"/>
      <c r="B26" s="646"/>
      <c r="C26" s="644"/>
      <c r="D26" s="925" t="str">
        <f>'Inleiding Checklist'!A10</f>
        <v>4. Evaluatie op leerling- en schoolniveau</v>
      </c>
      <c r="E26" s="925"/>
      <c r="F26" s="925"/>
      <c r="G26" s="925"/>
    </row>
    <row r="27" spans="1:8" s="436" customFormat="1" ht="27" customHeight="1">
      <c r="A27" s="644"/>
      <c r="B27" s="646"/>
      <c r="C27" s="644"/>
      <c r="D27" s="934" t="s">
        <v>703</v>
      </c>
      <c r="E27" s="935"/>
      <c r="F27" s="935"/>
      <c r="G27" s="935"/>
    </row>
    <row r="28" spans="1:8" s="436" customFormat="1" ht="15" customHeight="1">
      <c r="A28" s="644"/>
      <c r="B28" s="646"/>
      <c r="C28" s="644"/>
      <c r="D28" s="925" t="str">
        <f>'Inleiding Checklist'!A11</f>
        <v>5. Het opstellen van een beleidsstuk</v>
      </c>
      <c r="E28" s="925"/>
      <c r="F28" s="925"/>
      <c r="G28" s="925"/>
    </row>
    <row r="29" spans="1:8" s="436" customFormat="1" ht="30" customHeight="1">
      <c r="A29" s="644"/>
      <c r="B29" s="646"/>
      <c r="C29" s="644"/>
      <c r="D29" s="934" t="s">
        <v>704</v>
      </c>
      <c r="E29" s="935"/>
      <c r="F29" s="935"/>
      <c r="G29" s="935"/>
    </row>
    <row r="30" spans="1:8" ht="147.75" customHeight="1">
      <c r="A30" s="535"/>
      <c r="B30" s="646"/>
      <c r="C30" s="535"/>
      <c r="D30" s="898" t="s">
        <v>710</v>
      </c>
      <c r="E30" s="898"/>
      <c r="F30" s="898"/>
      <c r="G30" s="898"/>
    </row>
    <row r="31" spans="1:8" ht="102.75" customHeight="1">
      <c r="A31" s="535"/>
      <c r="B31" s="646"/>
      <c r="C31" s="535"/>
      <c r="D31" s="898" t="s">
        <v>711</v>
      </c>
      <c r="E31" s="898"/>
      <c r="F31" s="898"/>
      <c r="G31" s="898"/>
    </row>
    <row r="32" spans="1:8" ht="66.75" customHeight="1">
      <c r="A32" s="535"/>
      <c r="B32" s="646"/>
      <c r="C32" s="535"/>
      <c r="D32" s="899" t="s">
        <v>705</v>
      </c>
      <c r="E32" s="900"/>
      <c r="F32" s="900"/>
      <c r="G32" s="900"/>
    </row>
    <row r="33" spans="1:7">
      <c r="A33" s="535"/>
      <c r="B33" s="646"/>
      <c r="C33" s="535"/>
      <c r="D33" s="936"/>
      <c r="E33" s="936"/>
      <c r="F33" s="936"/>
      <c r="G33" s="936"/>
    </row>
    <row r="34" spans="1:7">
      <c r="A34" s="535"/>
      <c r="B34" s="646"/>
      <c r="C34" s="535"/>
      <c r="D34" s="901" t="s">
        <v>671</v>
      </c>
      <c r="E34" s="901"/>
      <c r="F34" s="901"/>
      <c r="G34" s="901"/>
    </row>
    <row r="35" spans="1:7" ht="16.5" customHeight="1">
      <c r="A35" s="535"/>
      <c r="B35" s="646"/>
      <c r="C35" s="535"/>
      <c r="D35" s="856" t="s">
        <v>793</v>
      </c>
      <c r="E35" s="856"/>
      <c r="F35" s="856"/>
      <c r="G35" s="856"/>
    </row>
    <row r="36" spans="1:7" ht="24.95" customHeight="1">
      <c r="A36" s="942" t="s">
        <v>697</v>
      </c>
      <c r="B36" s="942"/>
      <c r="C36" s="942"/>
      <c r="D36" s="942"/>
      <c r="E36" s="942"/>
      <c r="F36" s="942"/>
      <c r="G36" s="645" t="str">
        <f>IF(ISBLANK(school),"",school)</f>
        <v/>
      </c>
    </row>
    <row r="37" spans="1:7" ht="16.5" customHeight="1">
      <c r="A37" s="535"/>
      <c r="B37" s="646"/>
      <c r="C37" s="535"/>
      <c r="D37" s="866"/>
      <c r="E37" s="866"/>
      <c r="F37" s="866"/>
      <c r="G37" s="866"/>
    </row>
    <row r="38" spans="1:7" ht="60.75" customHeight="1">
      <c r="A38" s="535"/>
      <c r="B38" s="646"/>
      <c r="C38" s="535"/>
      <c r="D38" s="898" t="str">
        <f>"In onderstaande grafiek wordt per (sub)onderdeel het percentage items weergegeven dat 'niet', 'enigszins', 'grotendeels' of 'volledig' is gerealiseerd. "&amp;"Dit geeft een indicatie van de huidige stand van zaken met betrekking tot het onderwijs aan (hoog)begaafde leerlingen "&amp;IF(ISBLANK(school),"","op "&amp;school)&amp;", gebaseerd op de ingevulde mate van realisatie van de aandachtspunten die in de digitale checklist 'Hoogbegaafdenwijzer Basisonderwijs' zijn opgenomen."</f>
        <v>In onderstaande grafiek wordt per (sub)onderdeel het percentage items weergegeven dat 'niet', 'enigszins', 'grotendeels' of 'volledig' is gerealiseerd. Dit geeft een indicatie van de huidige stand van zaken met betrekking tot het onderwijs aan (hoog)begaafde leerlingen , gebaseerd op de ingevulde mate van realisatie van de aandachtspunten die in de digitale checklist 'Hoogbegaafdenwijzer Basisonderwijs' zijn opgenomen.</v>
      </c>
      <c r="E38" s="898"/>
      <c r="F38" s="898"/>
      <c r="G38" s="898"/>
    </row>
    <row r="39" spans="1:7" ht="179.25" customHeight="1">
      <c r="A39" s="535"/>
      <c r="B39" s="646"/>
      <c r="C39" s="535"/>
      <c r="D39" s="938"/>
      <c r="E39" s="938"/>
      <c r="F39" s="938"/>
      <c r="G39" s="938"/>
    </row>
    <row r="40" spans="1:7" ht="258" customHeight="1">
      <c r="A40" s="535"/>
      <c r="B40" s="646"/>
      <c r="C40" s="535"/>
      <c r="D40" s="938"/>
      <c r="E40" s="938"/>
      <c r="F40" s="938"/>
      <c r="G40" s="938"/>
    </row>
    <row r="41" spans="1:7">
      <c r="A41" s="535"/>
      <c r="B41" s="646"/>
      <c r="C41" s="535"/>
      <c r="D41" s="866"/>
      <c r="E41" s="866"/>
      <c r="F41" s="866"/>
      <c r="G41" s="866"/>
    </row>
    <row r="42" spans="1:7">
      <c r="A42" s="535"/>
      <c r="B42" s="646"/>
      <c r="C42" s="535"/>
      <c r="D42" s="866"/>
      <c r="E42" s="866"/>
      <c r="F42" s="866"/>
      <c r="G42" s="866"/>
    </row>
    <row r="43" spans="1:7" ht="24.95" customHeight="1">
      <c r="A43" s="535"/>
      <c r="B43" s="646"/>
      <c r="C43" s="535"/>
      <c r="D43" s="942" t="s">
        <v>700</v>
      </c>
      <c r="E43" s="942"/>
      <c r="F43" s="942"/>
      <c r="G43" s="645" t="str">
        <f>IF(ISBLANK(school),"",school)</f>
        <v/>
      </c>
    </row>
    <row r="44" spans="1:7" ht="16.5" customHeight="1">
      <c r="A44" s="535"/>
      <c r="B44" s="646"/>
      <c r="C44" s="535"/>
      <c r="D44" s="866"/>
      <c r="E44" s="866"/>
      <c r="F44" s="866"/>
      <c r="G44" s="866"/>
    </row>
    <row r="45" spans="1:7" ht="96" customHeight="1">
      <c r="A45" s="535"/>
      <c r="B45" s="646"/>
      <c r="C45" s="535"/>
      <c r="D45" s="898" t="s">
        <v>762</v>
      </c>
      <c r="E45" s="898"/>
      <c r="F45" s="898"/>
      <c r="G45" s="898"/>
    </row>
    <row r="46" spans="1:7" ht="181.5" customHeight="1">
      <c r="A46" s="929"/>
      <c r="B46" s="929"/>
      <c r="C46" s="929"/>
      <c r="D46" s="929"/>
      <c r="E46" s="929"/>
      <c r="F46" s="929"/>
      <c r="G46" s="929"/>
    </row>
    <row r="47" spans="1:7" ht="248.25" customHeight="1">
      <c r="A47" s="929"/>
      <c r="B47" s="929"/>
      <c r="C47" s="929"/>
      <c r="D47" s="929"/>
      <c r="E47" s="929"/>
      <c r="F47" s="929"/>
      <c r="G47" s="929"/>
    </row>
    <row r="48" spans="1:7">
      <c r="A48" s="646"/>
      <c r="B48" s="646"/>
      <c r="C48" s="646"/>
      <c r="D48" s="929"/>
      <c r="E48" s="929"/>
      <c r="F48" s="929"/>
      <c r="G48" s="929"/>
    </row>
    <row r="49" spans="1:9" ht="27" customHeight="1">
      <c r="A49" s="535"/>
      <c r="B49" s="646"/>
      <c r="C49" s="535"/>
      <c r="D49" s="943" t="s">
        <v>721</v>
      </c>
      <c r="E49" s="943"/>
      <c r="F49" s="943"/>
      <c r="G49" s="943"/>
    </row>
    <row r="50" spans="1:9" ht="16.5" customHeight="1">
      <c r="A50" s="535"/>
      <c r="B50" s="646"/>
      <c r="C50" s="535"/>
      <c r="D50" s="866"/>
      <c r="E50" s="866"/>
      <c r="F50" s="866"/>
      <c r="G50" s="866"/>
    </row>
    <row r="51" spans="1:9" ht="15.75">
      <c r="A51" s="535"/>
      <c r="B51" s="646"/>
      <c r="C51" s="535"/>
      <c r="D51" s="860" t="s">
        <v>684</v>
      </c>
      <c r="E51" s="860"/>
      <c r="F51" s="860"/>
      <c r="G51" s="860"/>
      <c r="H51" s="434"/>
      <c r="I51" s="434"/>
    </row>
    <row r="52" spans="1:9" ht="15">
      <c r="A52" s="535"/>
      <c r="B52" s="646"/>
      <c r="C52" s="535"/>
      <c r="D52" s="863" t="s">
        <v>685</v>
      </c>
      <c r="E52" s="863"/>
      <c r="F52" s="863"/>
      <c r="G52" s="863"/>
      <c r="H52" s="433"/>
      <c r="I52" s="433"/>
    </row>
    <row r="53" spans="1:9" ht="12.75" customHeight="1">
      <c r="A53" s="535"/>
      <c r="B53" s="646"/>
      <c r="C53" s="535"/>
      <c r="D53" s="937"/>
      <c r="E53" s="937"/>
      <c r="F53" s="937"/>
      <c r="G53" s="937"/>
    </row>
    <row r="54" spans="1:9" ht="119.25" customHeight="1">
      <c r="A54" s="535"/>
      <c r="B54" s="646"/>
      <c r="C54" s="535"/>
      <c r="D54" s="862" t="s">
        <v>676</v>
      </c>
      <c r="E54" s="862"/>
      <c r="F54" s="862"/>
      <c r="G54" s="862"/>
    </row>
    <row r="55" spans="1:9" ht="12.75" customHeight="1">
      <c r="A55" s="535"/>
      <c r="B55" s="646"/>
      <c r="C55" s="535"/>
      <c r="D55" s="864"/>
      <c r="E55" s="864"/>
      <c r="F55" s="864"/>
      <c r="G55" s="864"/>
    </row>
    <row r="56" spans="1:9" s="69" customFormat="1" ht="17.45" customHeight="1">
      <c r="A56" s="567"/>
      <c r="B56" s="572"/>
      <c r="C56" s="567"/>
      <c r="D56" s="871" t="str">
        <f>"Gemiddelde mate van realisatie: "&amp;ROUND(Resultaat!H8,2)*100&amp;"% - Percentage ontwikkelpunten: "&amp;ROUND(Resultaat!J8,2)*100&amp;"% - Gemiddelde mate van belang ("&amp;Score_niet_belangrijk&amp;"-"&amp;Score_belangrijk&amp;"): "&amp;ROUND(Resultaat!I8,1)</f>
        <v>Gemiddelde mate van realisatie: 0% - Percentage ontwikkelpunten: 0% - Gemiddelde mate van belang (0-2): 0</v>
      </c>
      <c r="E56" s="871"/>
      <c r="F56" s="871"/>
      <c r="G56" s="871"/>
    </row>
    <row r="57" spans="1:9" ht="60" customHeight="1">
      <c r="A57" s="535"/>
      <c r="B57" s="646"/>
      <c r="C57" s="535"/>
      <c r="D57" s="868" t="str">
        <f>"Van de items die betrekking hebben op de algemene randvoorwaarden voor het optimaal vormgeven van onderwijs aan (hoog)begaafde leerlingen is de mate van realisatie "&amp;'Resultaat (2)'!K8&amp;": op dit moment is "&amp;ROUND(Resultaat!H8,2)*100&amp;"% gerealiseerd. "&amp;"Van het totaal aantal ingevulde items op dit onderdeel is "&amp;ROUND(Resultaat!J8,2)*100&amp;"% als ontwikkelpunt aangegeven. "&amp;"De gemiddelde mate van belang die is aangegeven voor de items behorend bij dit onderdeel is "&amp;'Resultaat (2)'!O8&amp;" ("&amp;ROUND(Resultaat!I8,1)&amp;")."</f>
        <v>Van de items die betrekking hebben op de algemene randvoorwaarden voor het optimaal vormgeven van onderwijs aan (hoog)begaafde leerlingen is de mate van realisatie (nog) gering (minder dan 50%): op dit moment is 0% gerealiseerd. Van het totaal aantal ingevulde items op dit onderdeel is 0% als ontwikkelpunt aangegeven. De gemiddelde mate van belang die is aangegeven voor de items behorend bij dit onderdeel is gering (0).</v>
      </c>
      <c r="E57" s="868"/>
      <c r="F57" s="868"/>
      <c r="G57" s="868"/>
    </row>
    <row r="58" spans="1:9">
      <c r="A58" s="535"/>
      <c r="B58" s="646"/>
      <c r="C58" s="535"/>
      <c r="D58" s="904" t="str">
        <f>"- Gewenste situatie: "&amp;ROUND(Resultaat!L8,2)*100&amp;"% van de bij dit onderdeel genoemde aandachtspunten."</f>
        <v>- Gewenste situatie: 0% van de bij dit onderdeel genoemde aandachtspunten.</v>
      </c>
      <c r="E58" s="904"/>
      <c r="F58" s="904"/>
      <c r="G58" s="904"/>
      <c r="H58" s="433"/>
      <c r="I58" s="433"/>
    </row>
    <row r="59" spans="1:9">
      <c r="A59" s="535"/>
      <c r="B59" s="646"/>
      <c r="C59" s="535"/>
      <c r="D59" s="874" t="str">
        <f>"- Gewenste ontwikkeling: "&amp;ROUND(Resultaat!K8,2)*100&amp;"% (nog) niet volledig gerealiseerde - als belangrijk aangegeven - items."</f>
        <v>- Gewenste ontwikkeling: 0% (nog) niet volledig gerealiseerde - als belangrijk aangegeven - items.</v>
      </c>
      <c r="E59" s="874"/>
      <c r="F59" s="874"/>
      <c r="G59" s="874"/>
      <c r="H59" s="433"/>
      <c r="I59" s="433"/>
    </row>
    <row r="60" spans="1:9" ht="24.95" customHeight="1">
      <c r="A60" s="535"/>
      <c r="B60" s="646"/>
      <c r="C60" s="535"/>
      <c r="D60" s="937"/>
      <c r="E60" s="937"/>
      <c r="F60" s="937"/>
      <c r="G60" s="937"/>
    </row>
    <row r="61" spans="1:9" ht="15.75">
      <c r="A61" s="538"/>
      <c r="B61" s="572" t="s">
        <v>675</v>
      </c>
      <c r="C61" s="538"/>
      <c r="D61" s="860" t="s">
        <v>677</v>
      </c>
      <c r="E61" s="860"/>
      <c r="F61" s="860"/>
      <c r="G61" s="860"/>
    </row>
    <row r="62" spans="1:9" s="123" customFormat="1" ht="30" customHeight="1">
      <c r="A62" s="572"/>
      <c r="B62" s="572" t="s">
        <v>675</v>
      </c>
      <c r="C62" s="572"/>
      <c r="D62" s="903" t="s">
        <v>713</v>
      </c>
      <c r="E62" s="903"/>
      <c r="F62" s="903"/>
      <c r="G62" s="903"/>
    </row>
    <row r="63" spans="1:9" ht="12.75" customHeight="1">
      <c r="A63" s="535"/>
      <c r="B63" s="646"/>
      <c r="C63" s="535"/>
      <c r="D63" s="869"/>
      <c r="E63" s="869"/>
      <c r="F63" s="869"/>
      <c r="G63" s="869"/>
    </row>
    <row r="64" spans="1:9" ht="79.5" customHeight="1">
      <c r="A64" s="535"/>
      <c r="B64" s="646"/>
      <c r="C64" s="535"/>
      <c r="D64" s="862" t="s">
        <v>760</v>
      </c>
      <c r="E64" s="862"/>
      <c r="F64" s="862"/>
      <c r="G64" s="862"/>
    </row>
    <row r="65" spans="1:9" ht="79.5" customHeight="1">
      <c r="A65" s="535"/>
      <c r="B65" s="646"/>
      <c r="C65" s="535"/>
      <c r="D65" s="862" t="s">
        <v>761</v>
      </c>
      <c r="E65" s="862"/>
      <c r="F65" s="862"/>
      <c r="G65" s="862"/>
    </row>
    <row r="66" spans="1:9" ht="58.5" customHeight="1">
      <c r="A66" s="535"/>
      <c r="B66" s="646"/>
      <c r="C66" s="535"/>
      <c r="D66" s="862" t="s">
        <v>759</v>
      </c>
      <c r="E66" s="862"/>
      <c r="F66" s="862"/>
      <c r="G66" s="862"/>
    </row>
    <row r="67" spans="1:9" ht="12.75" customHeight="1">
      <c r="A67" s="535"/>
      <c r="B67" s="646"/>
      <c r="C67" s="535"/>
      <c r="D67" s="864"/>
      <c r="E67" s="864"/>
      <c r="F67" s="864"/>
      <c r="G67" s="864"/>
    </row>
    <row r="68" spans="1:9" s="448" customFormat="1" ht="17.45" customHeight="1">
      <c r="A68" s="647"/>
      <c r="B68" s="572" t="s">
        <v>675</v>
      </c>
      <c r="C68" s="647"/>
      <c r="D68" s="871" t="str">
        <f>"Gemiddelde mate van realisatie: "&amp;ROUND(Resultaat!H9,2)*100&amp;"% - Percentage ontwikkelpunten: "&amp;ROUND(Resultaat!J9,2)*100&amp;"% - Gemiddelde mate van belang ("&amp;Score_niet_belangrijk&amp;"-"&amp;Score_belangrijk&amp;"): "&amp;ROUND(Resultaat!I9,1)</f>
        <v>Gemiddelde mate van realisatie: 0% - Percentage ontwikkelpunten: 0% - Gemiddelde mate van belang (0-2): 0</v>
      </c>
      <c r="E68" s="871"/>
      <c r="F68" s="871"/>
      <c r="G68" s="871"/>
    </row>
    <row r="69" spans="1:9" ht="69.95" customHeight="1">
      <c r="A69" s="535"/>
      <c r="B69" s="646"/>
      <c r="C69" s="535"/>
      <c r="D69" s="868" t="str">
        <f>"Van de items die betrekking hebben op het signaleren van (hoog)begaafde leerlingen, gericht op het vaststellen van en aansluiten op de individuele (onderwijs)behoeften van leerlingen en de borging van de doorgaande ontwikkeling, is de mate van realisatie "&amp;'Resultaat (2)'!K9&amp;": op dit moment is "&amp;ROUND(Resultaat!H9,2)*100&amp;"% gerealiseerd. "&amp;"Van het totaal aantal ingevulde items op dit onderdeel is "&amp;ROUND(Resultaat!J9,2)*100&amp;"% als ontwikkelpunt aangegeven. "&amp;"De gemiddelde mate van belang die is aangegeven voor de items behorend bij dit onderdeel is "&amp;'Resultaat (2)'!O9&amp;" ("&amp;ROUND(Resultaat!I9,1)&amp;")."</f>
        <v>Van de items die betrekking hebben op het signaleren van (hoog)begaafde leerlingen, gericht op het vaststellen van en aansluiten op de individuele (onderwijs)behoeften van leerlingen en de borging van de doorgaande ontwikkeling, is de mate van realisatie (nog) gering (minder dan 50%): op dit moment is 0% gerealiseerd. Van het totaal aantal ingevulde items op dit onderdeel is 0% als ontwikkelpunt aangegeven. De gemiddelde mate van belang die is aangegeven voor de items behorend bij dit onderdeel is gering (0).</v>
      </c>
      <c r="E69" s="868"/>
      <c r="F69" s="868"/>
      <c r="G69" s="868"/>
    </row>
    <row r="70" spans="1:9">
      <c r="A70" s="538"/>
      <c r="B70" s="572"/>
      <c r="C70" s="538"/>
      <c r="D70" s="904" t="str">
        <f>"- Gewenste situatie: "&amp;ROUND(Resultaat!L9,2)*100&amp;"% van de bij dit onderdeel genoemde aandachtspunten."</f>
        <v>- Gewenste situatie: 0% van de bij dit onderdeel genoemde aandachtspunten.</v>
      </c>
      <c r="E70" s="904"/>
      <c r="F70" s="904"/>
      <c r="G70" s="904"/>
    </row>
    <row r="71" spans="1:9">
      <c r="A71" s="535"/>
      <c r="B71" s="646"/>
      <c r="C71" s="535"/>
      <c r="D71" s="874" t="str">
        <f>"- Gewenste ontwikkeling: "&amp;ROUND(Resultaat!K9,2)*100&amp;"% (nog) niet volledig gerealiseerde - als belangrijk aangegeven - items."</f>
        <v>- Gewenste ontwikkeling: 0% (nog) niet volledig gerealiseerde - als belangrijk aangegeven - items.</v>
      </c>
      <c r="E71" s="874"/>
      <c r="F71" s="874"/>
      <c r="G71" s="874"/>
      <c r="H71" s="433"/>
      <c r="I71" s="433"/>
    </row>
    <row r="72" spans="1:9" ht="16.5" customHeight="1">
      <c r="A72" s="535"/>
      <c r="B72" s="646"/>
      <c r="C72" s="535"/>
      <c r="D72" s="867"/>
      <c r="E72" s="867"/>
      <c r="F72" s="867"/>
      <c r="G72" s="867"/>
    </row>
    <row r="73" spans="1:9" ht="15.75">
      <c r="A73" s="535"/>
      <c r="B73" s="646"/>
      <c r="C73" s="535"/>
      <c r="D73" s="860" t="s">
        <v>679</v>
      </c>
      <c r="E73" s="860"/>
      <c r="F73" s="860"/>
      <c r="G73" s="860"/>
      <c r="H73" s="434"/>
      <c r="I73" s="434"/>
    </row>
    <row r="74" spans="1:9" ht="15">
      <c r="A74" s="535"/>
      <c r="B74" s="646"/>
      <c r="C74" s="535"/>
      <c r="D74" s="863" t="s">
        <v>680</v>
      </c>
      <c r="E74" s="863"/>
      <c r="F74" s="863"/>
      <c r="G74" s="863"/>
      <c r="H74" s="433"/>
      <c r="I74" s="433"/>
    </row>
    <row r="75" spans="1:9" ht="12.75" customHeight="1">
      <c r="A75" s="535"/>
      <c r="B75" s="646"/>
      <c r="C75" s="535"/>
      <c r="D75" s="859"/>
      <c r="E75" s="859"/>
      <c r="F75" s="859"/>
      <c r="G75" s="859"/>
    </row>
    <row r="76" spans="1:9" s="123" customFormat="1" ht="135" customHeight="1">
      <c r="A76" s="648"/>
      <c r="B76" s="646"/>
      <c r="C76" s="648"/>
      <c r="D76" s="859" t="s">
        <v>712</v>
      </c>
      <c r="E76" s="859"/>
      <c r="F76" s="859"/>
      <c r="G76" s="859"/>
    </row>
    <row r="77" spans="1:9" ht="12.75" customHeight="1">
      <c r="A77" s="535"/>
      <c r="B77" s="646"/>
      <c r="C77" s="535"/>
      <c r="D77" s="864"/>
      <c r="E77" s="864"/>
      <c r="F77" s="864"/>
      <c r="G77" s="864"/>
    </row>
    <row r="78" spans="1:9" s="69" customFormat="1" ht="15" customHeight="1">
      <c r="A78" s="567"/>
      <c r="B78" s="572"/>
      <c r="C78" s="567"/>
      <c r="D78" s="871" t="str">
        <f>"Gemiddelde mate van realisatie: "&amp;ROUND(Resultaat!H13,2)*100&amp;"% - Percentage ontwikkelpunten: "&amp;ROUND(Resultaat!J13,2)*100&amp;"% - Gemiddelde mate van belang ("&amp;Score_niet_belangrijk&amp;"-"&amp;Score_belangrijk&amp;"): "&amp;ROUND(Resultaat!I13,1)</f>
        <v>Gemiddelde mate van realisatie: 0% - Percentage ontwikkelpunten: 0% - Gemiddelde mate van belang (0-2): 0</v>
      </c>
      <c r="E78" s="871"/>
      <c r="F78" s="871"/>
      <c r="G78" s="871"/>
    </row>
    <row r="79" spans="1:9" ht="60" customHeight="1">
      <c r="A79" s="535"/>
      <c r="B79" s="646"/>
      <c r="C79" s="535"/>
      <c r="D79" s="868" t="str">
        <f>"Van de items die betrekking hebben op het vormgeven van diverse onderwijsvoorzieningen voor (hoog)begaafde leerlingen, is de mate van realisatie "&amp;'Resultaat (2)'!K13&amp;": op dit moment is "&amp;ROUND(Resultaat!H13,2)*100&amp;"% gerealiseerd. "&amp;"Van het totaal aantal ingevulde items op dit onderdeel is "&amp;ROUND(Resultaat!J13,2)*100&amp;"% als ontwikkelpunt aangegeven. "&amp;"De gemiddelde mate van belang die is aangegeven voor de items behorend bij dit onderdeel is "&amp;'Resultaat (2)'!O13&amp;" ("&amp;ROUND(Resultaat!I13,1)&amp;")."</f>
        <v>Van de items die betrekking hebben op het vormgeven van diverse onderwijsvoorzieningen voor (hoog)begaafde leerlingen, is de mate van realisatie (nog) gering (minder dan 50%): op dit moment is 0% gerealiseerd. Van het totaal aantal ingevulde items op dit onderdeel is 0% als ontwikkelpunt aangegeven. De gemiddelde mate van belang die is aangegeven voor de items behorend bij dit onderdeel is gering (0).</v>
      </c>
      <c r="E79" s="868"/>
      <c r="F79" s="868"/>
      <c r="G79" s="868"/>
    </row>
    <row r="80" spans="1:9">
      <c r="A80" s="538"/>
      <c r="B80" s="572"/>
      <c r="C80" s="538"/>
      <c r="D80" s="904" t="str">
        <f>"- Gewenste situatie: "&amp;ROUND(Resultaat!L13,2)*100&amp;"% van de bij dit onderdeel genoemde aandachtspunten."</f>
        <v>- Gewenste situatie: 0% van de bij dit onderdeel genoemde aandachtspunten.</v>
      </c>
      <c r="E80" s="904"/>
      <c r="F80" s="904"/>
      <c r="G80" s="904"/>
    </row>
    <row r="81" spans="1:9">
      <c r="A81" s="535"/>
      <c r="B81" s="646"/>
      <c r="C81" s="535"/>
      <c r="D81" s="874" t="str">
        <f>"- Gewenste ontwikkeling: "&amp;ROUND(Resultaat!K13,2)*100&amp;"% (nog) niet volledig gerealiseerde - als belangrijk aangegeven - items."</f>
        <v>- Gewenste ontwikkeling: 0% (nog) niet volledig gerealiseerde - als belangrijk aangegeven - items.</v>
      </c>
      <c r="E81" s="874"/>
      <c r="F81" s="874"/>
      <c r="G81" s="874"/>
      <c r="H81" s="433"/>
      <c r="I81" s="433"/>
    </row>
    <row r="82" spans="1:9">
      <c r="A82" s="535"/>
      <c r="B82" s="646"/>
      <c r="C82" s="535"/>
      <c r="D82" s="874"/>
      <c r="E82" s="874"/>
      <c r="F82" s="874"/>
      <c r="G82" s="874"/>
      <c r="H82" s="433"/>
      <c r="I82" s="433"/>
    </row>
    <row r="83" spans="1:9" ht="24" customHeight="1">
      <c r="A83" s="535"/>
      <c r="B83" s="646"/>
      <c r="C83" s="535"/>
      <c r="D83" s="940" t="s">
        <v>787</v>
      </c>
      <c r="E83" s="940"/>
      <c r="F83" s="940"/>
      <c r="G83" s="940"/>
      <c r="H83" s="433"/>
      <c r="I83" s="433"/>
    </row>
    <row r="84" spans="1:9" ht="24.95" customHeight="1">
      <c r="A84" s="535"/>
      <c r="B84" s="646"/>
      <c r="C84" s="535"/>
      <c r="D84" s="927"/>
      <c r="E84" s="927"/>
      <c r="F84" s="927"/>
      <c r="G84" s="927"/>
      <c r="H84" s="433"/>
      <c r="I84" s="433"/>
    </row>
    <row r="85" spans="1:9" ht="15.75">
      <c r="A85" s="535"/>
      <c r="B85" s="646"/>
      <c r="C85" s="535"/>
      <c r="D85" s="860" t="s">
        <v>715</v>
      </c>
      <c r="E85" s="860"/>
      <c r="F85" s="860"/>
      <c r="G85" s="860"/>
      <c r="H85" s="434"/>
      <c r="I85" s="434"/>
    </row>
    <row r="86" spans="1:9" ht="15">
      <c r="A86" s="535"/>
      <c r="B86" s="646"/>
      <c r="C86" s="535"/>
      <c r="D86" s="863" t="s">
        <v>716</v>
      </c>
      <c r="E86" s="863"/>
      <c r="F86" s="863"/>
      <c r="G86" s="863"/>
      <c r="H86" s="433"/>
      <c r="I86" s="433"/>
    </row>
    <row r="87" spans="1:9" ht="12.75" customHeight="1">
      <c r="A87" s="535"/>
      <c r="B87" s="646"/>
      <c r="C87" s="535"/>
      <c r="D87" s="859"/>
      <c r="E87" s="859"/>
      <c r="F87" s="859"/>
      <c r="G87" s="859"/>
    </row>
    <row r="88" spans="1:9" s="123" customFormat="1" ht="56.25" customHeight="1">
      <c r="A88" s="648"/>
      <c r="B88" s="646"/>
      <c r="C88" s="648"/>
      <c r="D88" s="859" t="s">
        <v>719</v>
      </c>
      <c r="E88" s="859"/>
      <c r="F88" s="859"/>
      <c r="G88" s="859"/>
    </row>
    <row r="89" spans="1:9" ht="12.75" customHeight="1">
      <c r="A89" s="535"/>
      <c r="B89" s="646"/>
      <c r="C89" s="535"/>
      <c r="D89" s="864"/>
      <c r="E89" s="864"/>
      <c r="F89" s="864"/>
      <c r="G89" s="864"/>
    </row>
    <row r="90" spans="1:9" s="69" customFormat="1" ht="15" customHeight="1">
      <c r="A90" s="567"/>
      <c r="B90" s="572"/>
      <c r="C90" s="567"/>
      <c r="D90" s="871" t="str">
        <f>"Gemiddelde mate van realisatie: "&amp;ROUND(Resultaat!H25,2)*100&amp;"% - Percentage ontwikkelpunten: "&amp;ROUND(Resultaat!J25,2)*100&amp;"% - Gemiddelde mate van belang ("&amp;Score_niet_belangrijk&amp;"-"&amp;Score_belangrijk&amp;"): "&amp;ROUND(Resultaat!I25,1)</f>
        <v>Gemiddelde mate van realisatie: 0% - Percentage ontwikkelpunten: 0% - Gemiddelde mate van belang (0-2): 0</v>
      </c>
      <c r="E90" s="871"/>
      <c r="F90" s="871"/>
      <c r="G90" s="871"/>
    </row>
    <row r="91" spans="1:9" ht="60" customHeight="1">
      <c r="A91" s="535"/>
      <c r="B91" s="646"/>
      <c r="C91" s="535"/>
      <c r="D91" s="868" t="str">
        <f>"Van de items die betrekking hebben op het evalueren van aanpassingen in aanbod en begeleiding, is de mate van realisatie "&amp;'Resultaat (2)'!K25&amp;": op dit moment is "&amp;ROUND(Resultaat!H25,2)*100&amp;"% gerealiseerd. "&amp;"Van het totaal aantal ingevulde items op dit onderdeel is "&amp;ROUND(Resultaat!J25,2)*100&amp;"% als ontwikkelpunt aangegeven. "&amp;"De gemiddelde mate van belang die is aangegeven voor de items behorend bij dit onderdeel is "&amp;'Resultaat (2)'!O25&amp;" ("&amp;ROUND(Resultaat!I25,1)&amp;")."</f>
        <v>Van de items die betrekking hebben op het evalueren van aanpassingen in aanbod en begeleiding, is de mate van realisatie (nog) gering (minder dan 50%): op dit moment is 0% gerealiseerd. Van het totaal aantal ingevulde items op dit onderdeel is 0% als ontwikkelpunt aangegeven. De gemiddelde mate van belang die is aangegeven voor de items behorend bij dit onderdeel is gering (0).</v>
      </c>
      <c r="E91" s="868"/>
      <c r="F91" s="868"/>
      <c r="G91" s="868"/>
    </row>
    <row r="92" spans="1:9">
      <c r="A92" s="538"/>
      <c r="B92" s="572"/>
      <c r="C92" s="538"/>
      <c r="D92" s="904" t="str">
        <f>"- Gewenste situatie: "&amp;ROUND(Resultaat!L25,2)*100&amp;"% van de bij dit onderdeel genoemde aandachtspunten."</f>
        <v>- Gewenste situatie: 0% van de bij dit onderdeel genoemde aandachtspunten.</v>
      </c>
      <c r="E92" s="904"/>
      <c r="F92" s="904"/>
      <c r="G92" s="904"/>
    </row>
    <row r="93" spans="1:9">
      <c r="A93" s="535"/>
      <c r="B93" s="646"/>
      <c r="C93" s="535"/>
      <c r="D93" s="874" t="str">
        <f>"- Gewenste ontwikkeling: "&amp;ROUND(Resultaat!K25,2)*100&amp;"% (nog) niet volledig gerealiseerde - als belangrijk aangegeven - items."</f>
        <v>- Gewenste ontwikkeling: 0% (nog) niet volledig gerealiseerde - als belangrijk aangegeven - items.</v>
      </c>
      <c r="E93" s="874"/>
      <c r="F93" s="874"/>
      <c r="G93" s="874"/>
      <c r="H93" s="433"/>
      <c r="I93" s="433"/>
    </row>
    <row r="94" spans="1:9" ht="24.95" customHeight="1">
      <c r="A94" s="535"/>
      <c r="B94" s="646"/>
      <c r="C94" s="535"/>
      <c r="D94" s="950"/>
      <c r="E94" s="950"/>
      <c r="F94" s="950"/>
      <c r="G94" s="950"/>
      <c r="H94" s="433"/>
      <c r="I94" s="433"/>
    </row>
    <row r="95" spans="1:9" ht="15.75">
      <c r="A95" s="535"/>
      <c r="B95" s="646"/>
      <c r="C95" s="535"/>
      <c r="D95" s="860" t="s">
        <v>717</v>
      </c>
      <c r="E95" s="860"/>
      <c r="F95" s="860"/>
      <c r="G95" s="860"/>
      <c r="H95" s="434"/>
      <c r="I95" s="434"/>
    </row>
    <row r="96" spans="1:9" ht="15">
      <c r="A96" s="535"/>
      <c r="B96" s="646"/>
      <c r="C96" s="535"/>
      <c r="D96" s="863" t="s">
        <v>720</v>
      </c>
      <c r="E96" s="863"/>
      <c r="F96" s="863"/>
      <c r="G96" s="863"/>
      <c r="H96" s="433"/>
      <c r="I96" s="433"/>
    </row>
    <row r="97" spans="1:9" ht="12.75" customHeight="1">
      <c r="A97" s="535"/>
      <c r="B97" s="646"/>
      <c r="C97" s="535"/>
      <c r="D97" s="859"/>
      <c r="E97" s="859"/>
      <c r="F97" s="859"/>
      <c r="G97" s="859"/>
    </row>
    <row r="98" spans="1:9" s="123" customFormat="1" ht="78.75" customHeight="1">
      <c r="A98" s="648"/>
      <c r="B98" s="646"/>
      <c r="C98" s="648"/>
      <c r="D98" s="859" t="s">
        <v>718</v>
      </c>
      <c r="E98" s="859"/>
      <c r="F98" s="859"/>
      <c r="G98" s="859"/>
    </row>
    <row r="99" spans="1:9" s="69" customFormat="1" ht="15" customHeight="1">
      <c r="A99" s="96"/>
      <c r="B99" s="646"/>
      <c r="C99" s="96"/>
      <c r="D99" s="949" t="str">
        <f>IF(Beleid!C7="x","Er is nog geen zorg-/beleidsplan waarin ook de zorg voor (hoog)begaafde leerlingen is gespecificeerd.","")</f>
        <v/>
      </c>
      <c r="E99" s="949"/>
      <c r="F99" s="949"/>
      <c r="G99" s="949"/>
    </row>
    <row r="100" spans="1:9" ht="12.75" customHeight="1">
      <c r="A100" s="535"/>
      <c r="B100" s="646"/>
      <c r="C100" s="535"/>
      <c r="D100" s="864"/>
      <c r="E100" s="864"/>
      <c r="F100" s="864"/>
      <c r="G100" s="864"/>
    </row>
    <row r="101" spans="1:9" s="69" customFormat="1" ht="15" customHeight="1">
      <c r="A101" s="567"/>
      <c r="B101" s="572"/>
      <c r="C101" s="567"/>
      <c r="D101" s="871" t="str">
        <f>"Gemiddelde mate van realisatie: "&amp;ROUND(Resultaat!H28,2)*100&amp;"% - Percentage ontwikkelpunten: "&amp;ROUND(Resultaat!J28,2)*100&amp;"% - Gemiddelde mate van belang ("&amp;Score_niet_belangrijk&amp;"-"&amp;Score_belangrijk&amp;"): "&amp;ROUND(Resultaat!I28,1)</f>
        <v>Gemiddelde mate van realisatie: 0% - Percentage ontwikkelpunten: 0% - Gemiddelde mate van belang (0-2): 0</v>
      </c>
      <c r="E101" s="871"/>
      <c r="F101" s="871"/>
      <c r="G101" s="871"/>
    </row>
    <row r="102" spans="1:9" ht="52.5" customHeight="1">
      <c r="A102" s="535"/>
      <c r="B102" s="646"/>
      <c r="C102" s="535"/>
      <c r="D102" s="868" t="str">
        <f>"Van de items die betrekking hebben op het vastleggen van werkwijzen in beleid, is de mate van realisatie "&amp;'Resultaat (2)'!K28&amp;": op dit moment is "&amp;ROUND(Resultaat!H28,2)*100&amp;"% gerealiseerd. "&amp;"Van het totaal aantal ingevulde items op dit onderdeel is "&amp;ROUND(Resultaat!J28,2)*100&amp;"% als ontwikkelpunt aangegeven. "&amp;"De gemiddelde mate van belang die is aangegeven voor de items behorend bij dit onderdeel is "&amp;'Resultaat (2)'!O28&amp;" ("&amp;ROUND(Resultaat!I28,1)&amp;")."</f>
        <v>Van de items die betrekking hebben op het vastleggen van werkwijzen in beleid, is de mate van realisatie (nog) gering (minder dan 50%): op dit moment is 0% gerealiseerd. Van het totaal aantal ingevulde items op dit onderdeel is 0% als ontwikkelpunt aangegeven. De gemiddelde mate van belang die is aangegeven voor de items behorend bij dit onderdeel is gering (0).</v>
      </c>
      <c r="E102" s="868"/>
      <c r="F102" s="868"/>
      <c r="G102" s="868"/>
    </row>
    <row r="103" spans="1:9">
      <c r="A103" s="538"/>
      <c r="B103" s="572"/>
      <c r="C103" s="538"/>
      <c r="D103" s="904" t="str">
        <f>"- Gewenste situatie: "&amp;ROUND(Resultaat!L28,2)*100&amp;"% van de bij dit onderdeel genoemde aandachtspunten."</f>
        <v>- Gewenste situatie: 0% van de bij dit onderdeel genoemde aandachtspunten.</v>
      </c>
      <c r="E103" s="904"/>
      <c r="F103" s="904"/>
      <c r="G103" s="904"/>
    </row>
    <row r="104" spans="1:9">
      <c r="A104" s="535"/>
      <c r="B104" s="646"/>
      <c r="C104" s="535"/>
      <c r="D104" s="874" t="str">
        <f>"- Gewenste ontwikkeling: "&amp;ROUND(Resultaat!K28,2)*100&amp;"% (nog) niet volledig gerealiseerde - als belangrijk aangegeven - items."</f>
        <v>- Gewenste ontwikkeling: 0% (nog) niet volledig gerealiseerde - als belangrijk aangegeven - items.</v>
      </c>
      <c r="E104" s="874"/>
      <c r="F104" s="874"/>
      <c r="G104" s="874"/>
      <c r="H104" s="433"/>
      <c r="I104" s="433"/>
    </row>
    <row r="105" spans="1:9">
      <c r="A105" s="535"/>
      <c r="B105" s="646"/>
      <c r="C105" s="535"/>
      <c r="D105" s="944"/>
      <c r="E105" s="944"/>
      <c r="F105" s="944"/>
      <c r="G105" s="944"/>
      <c r="H105" s="433"/>
      <c r="I105" s="433"/>
    </row>
    <row r="106" spans="1:9">
      <c r="A106" s="535"/>
      <c r="B106" s="646"/>
      <c r="C106" s="535"/>
      <c r="D106" s="945"/>
      <c r="E106" s="945"/>
      <c r="F106" s="945"/>
      <c r="G106" s="945"/>
      <c r="H106" s="433"/>
      <c r="I106" s="433"/>
    </row>
    <row r="107" spans="1:9">
      <c r="A107" s="535"/>
      <c r="B107" s="646"/>
      <c r="C107" s="535"/>
      <c r="D107" s="951"/>
      <c r="E107" s="951"/>
      <c r="F107" s="951"/>
      <c r="G107" s="951"/>
      <c r="H107" s="433"/>
      <c r="I107" s="433"/>
    </row>
    <row r="108" spans="1:9" ht="15.75">
      <c r="A108" s="535"/>
      <c r="B108" s="646"/>
      <c r="C108" s="535"/>
      <c r="D108" s="941" t="s">
        <v>724</v>
      </c>
      <c r="E108" s="941"/>
      <c r="F108" s="941"/>
      <c r="G108" s="941"/>
      <c r="H108" s="433"/>
      <c r="I108" s="433"/>
    </row>
    <row r="109" spans="1:9" ht="78" customHeight="1">
      <c r="A109" s="535"/>
      <c r="B109" s="646"/>
      <c r="C109" s="535"/>
      <c r="D109" s="876" t="s">
        <v>723</v>
      </c>
      <c r="E109" s="876"/>
      <c r="F109" s="876"/>
      <c r="G109" s="876"/>
      <c r="H109" s="433"/>
      <c r="I109" s="433"/>
    </row>
    <row r="110" spans="1:9">
      <c r="A110" s="535"/>
      <c r="B110" s="646"/>
      <c r="C110" s="535"/>
      <c r="D110" s="876"/>
      <c r="E110" s="876"/>
      <c r="F110" s="876"/>
      <c r="G110" s="876"/>
      <c r="H110" s="433"/>
      <c r="I110" s="433"/>
    </row>
    <row r="111" spans="1:9" ht="15">
      <c r="A111" s="535"/>
      <c r="B111" s="646"/>
      <c r="C111" s="535"/>
      <c r="D111" s="928" t="s">
        <v>722</v>
      </c>
      <c r="E111" s="928"/>
      <c r="F111" s="928"/>
      <c r="G111" s="928"/>
      <c r="H111" s="433"/>
      <c r="I111" s="433"/>
    </row>
    <row r="112" spans="1:9" ht="160.5" customHeight="1">
      <c r="A112" s="535"/>
      <c r="B112" s="646"/>
      <c r="C112" s="535"/>
      <c r="D112" s="876" t="s">
        <v>753</v>
      </c>
      <c r="E112" s="876"/>
      <c r="F112" s="876"/>
      <c r="G112" s="876"/>
      <c r="H112" s="433"/>
      <c r="I112" s="433"/>
    </row>
    <row r="113" spans="1:9">
      <c r="A113" s="535"/>
      <c r="B113" s="646"/>
      <c r="C113" s="535"/>
      <c r="D113" s="876"/>
      <c r="E113" s="876"/>
      <c r="F113" s="876"/>
      <c r="G113" s="876"/>
      <c r="H113" s="433"/>
      <c r="I113" s="433"/>
    </row>
    <row r="114" spans="1:9" ht="15.75">
      <c r="A114" s="535"/>
      <c r="B114" s="646"/>
      <c r="C114" s="535"/>
      <c r="D114" s="941" t="s">
        <v>725</v>
      </c>
      <c r="E114" s="941"/>
      <c r="F114" s="941"/>
      <c r="G114" s="941"/>
      <c r="H114" s="433"/>
      <c r="I114" s="433"/>
    </row>
    <row r="115" spans="1:9" ht="120.75" customHeight="1">
      <c r="A115" s="535"/>
      <c r="B115" s="646"/>
      <c r="C115" s="535"/>
      <c r="D115" s="876" t="s">
        <v>752</v>
      </c>
      <c r="E115" s="876"/>
      <c r="F115" s="876"/>
      <c r="G115" s="876"/>
      <c r="H115" s="433"/>
      <c r="I115" s="433"/>
    </row>
    <row r="116" spans="1:9" ht="24.95" customHeight="1">
      <c r="A116" s="535"/>
      <c r="B116" s="646"/>
      <c r="C116" s="535"/>
      <c r="D116" s="902" t="s">
        <v>724</v>
      </c>
      <c r="E116" s="902"/>
      <c r="F116" s="902"/>
      <c r="G116" s="902"/>
    </row>
    <row r="117" spans="1:9" ht="15" customHeight="1">
      <c r="A117" s="535"/>
      <c r="B117" s="646"/>
      <c r="C117" s="535"/>
      <c r="D117" s="946"/>
      <c r="E117" s="946"/>
      <c r="F117" s="946"/>
      <c r="G117" s="946"/>
    </row>
    <row r="118" spans="1:9" ht="16.5" customHeight="1">
      <c r="A118" s="535"/>
      <c r="B118" s="646"/>
      <c r="C118" s="535"/>
      <c r="D118" s="865" t="s">
        <v>664</v>
      </c>
      <c r="E118" s="865"/>
      <c r="F118" s="865"/>
      <c r="G118" s="865"/>
    </row>
    <row r="119" spans="1:9" ht="82.5" customHeight="1">
      <c r="A119" s="535"/>
      <c r="B119" s="646"/>
      <c r="C119" s="535"/>
      <c r="D119" s="947" t="s">
        <v>687</v>
      </c>
      <c r="E119" s="898"/>
      <c r="F119" s="898"/>
      <c r="G119" s="898"/>
    </row>
    <row r="120" spans="1:9" ht="15" customHeight="1">
      <c r="A120" s="535"/>
      <c r="B120" s="646"/>
      <c r="C120" s="535"/>
      <c r="D120" s="870" t="s">
        <v>714</v>
      </c>
      <c r="E120" s="870"/>
      <c r="F120" s="870"/>
      <c r="G120" s="870"/>
    </row>
    <row r="121" spans="1:9" ht="15" customHeight="1">
      <c r="A121" s="535"/>
      <c r="B121" s="646"/>
      <c r="C121" s="535"/>
      <c r="D121" s="649"/>
      <c r="E121" s="861" t="s">
        <v>666</v>
      </c>
      <c r="F121" s="861"/>
      <c r="G121" s="650"/>
    </row>
    <row r="122" spans="1:9" ht="15" customHeight="1">
      <c r="A122" s="535"/>
      <c r="B122" s="646"/>
      <c r="C122" s="535"/>
      <c r="D122" s="651"/>
      <c r="E122" s="861" t="s">
        <v>667</v>
      </c>
      <c r="F122" s="861"/>
      <c r="G122" s="650"/>
    </row>
    <row r="123" spans="1:9" ht="15" customHeight="1">
      <c r="A123" s="535"/>
      <c r="B123" s="646"/>
      <c r="C123" s="535"/>
      <c r="D123" s="652"/>
      <c r="E123" s="861" t="s">
        <v>668</v>
      </c>
      <c r="F123" s="861"/>
      <c r="G123" s="650"/>
    </row>
    <row r="124" spans="1:9" ht="15" customHeight="1">
      <c r="A124" s="535"/>
      <c r="B124" s="646"/>
      <c r="C124" s="535"/>
      <c r="D124" s="653"/>
      <c r="E124" s="861" t="s">
        <v>669</v>
      </c>
      <c r="F124" s="861"/>
      <c r="G124" s="654"/>
    </row>
    <row r="125" spans="1:9" ht="15" customHeight="1">
      <c r="A125" s="535"/>
      <c r="B125" s="646"/>
      <c r="C125" s="535"/>
      <c r="D125" s="655"/>
      <c r="E125" s="861" t="s">
        <v>670</v>
      </c>
      <c r="F125" s="861"/>
      <c r="G125" s="654"/>
    </row>
    <row r="126" spans="1:9" ht="15" customHeight="1">
      <c r="A126" s="535"/>
      <c r="B126" s="646"/>
      <c r="C126" s="535"/>
      <c r="D126" s="656"/>
      <c r="E126" s="861" t="s">
        <v>674</v>
      </c>
      <c r="F126" s="861"/>
      <c r="G126" s="654"/>
    </row>
    <row r="127" spans="1:9" ht="15" customHeight="1">
      <c r="A127" s="535"/>
      <c r="B127" s="646"/>
      <c r="C127" s="535"/>
      <c r="D127" s="657" t="s">
        <v>665</v>
      </c>
      <c r="E127" s="897" t="s">
        <v>673</v>
      </c>
      <c r="F127" s="897"/>
      <c r="G127" s="658"/>
    </row>
    <row r="128" spans="1:9">
      <c r="D128" s="875"/>
      <c r="E128" s="875"/>
      <c r="F128" s="875"/>
      <c r="G128" s="875"/>
    </row>
    <row r="129" spans="1:9" ht="24.95" customHeight="1" thickBot="1">
      <c r="A129" s="535"/>
      <c r="B129" s="646"/>
      <c r="C129" s="535"/>
      <c r="D129" s="536"/>
      <c r="E129" s="536"/>
      <c r="F129" s="536" t="s">
        <v>684</v>
      </c>
      <c r="G129" s="536"/>
      <c r="H129" s="434"/>
      <c r="I129" s="434"/>
    </row>
    <row r="130" spans="1:9" ht="15" customHeight="1" thickTop="1">
      <c r="A130" s="537"/>
      <c r="B130" s="572" t="s">
        <v>675</v>
      </c>
      <c r="C130" s="537"/>
      <c r="D130" s="539"/>
      <c r="E130" s="540"/>
      <c r="F130" s="541" t="s">
        <v>604</v>
      </c>
      <c r="G130" s="542" t="s">
        <v>420</v>
      </c>
    </row>
    <row r="131" spans="1:9">
      <c r="A131" s="543" t="str">
        <f>Antwoorden!B2</f>
        <v/>
      </c>
      <c r="B131" s="572" t="s">
        <v>675</v>
      </c>
      <c r="C131" s="543"/>
      <c r="D131" s="544"/>
      <c r="E131" s="545" t="str">
        <f>Algemeen!A6</f>
        <v>1.1</v>
      </c>
      <c r="F131" s="546" t="str">
        <f>Algemeen!B6</f>
        <v>De school heeft een visie op onderwijs waarin duidelijk wordt:</v>
      </c>
      <c r="G131" s="547" t="str">
        <f>Antwoorden!E2</f>
        <v/>
      </c>
    </row>
    <row r="132" spans="1:9">
      <c r="A132" s="548" t="str">
        <f>Antwoorden!B3</f>
        <v/>
      </c>
      <c r="B132" s="685" t="str">
        <f>Antwoorden!C3</f>
        <v/>
      </c>
      <c r="C132" s="548" t="str">
        <f>Antwoorden!D3</f>
        <v/>
      </c>
      <c r="D132" s="549" t="str">
        <f>IF(C132=1,"!","")</f>
        <v/>
      </c>
      <c r="E132" s="550" t="str">
        <f>Algemeen!A7</f>
        <v>*</v>
      </c>
      <c r="F132" s="551" t="str">
        <f>Algemeen!B7</f>
        <v>hoe wordt omgegaan met verschillen tussen leerlingen.</v>
      </c>
      <c r="G132" s="552" t="str">
        <f>Antwoorden!E3</f>
        <v/>
      </c>
    </row>
    <row r="133" spans="1:9" ht="24">
      <c r="A133" s="548" t="str">
        <f>Antwoorden!B4</f>
        <v/>
      </c>
      <c r="B133" s="685" t="str">
        <f>Antwoorden!C4</f>
        <v/>
      </c>
      <c r="C133" s="548" t="str">
        <f>Antwoorden!D4</f>
        <v/>
      </c>
      <c r="D133" s="553" t="str">
        <f t="shared" ref="D133:D147" si="0">IF(C133=1,"!","")</f>
        <v/>
      </c>
      <c r="E133" s="554" t="str">
        <f>Algemeen!A8</f>
        <v>*</v>
      </c>
      <c r="F133" s="555" t="str">
        <f>Algemeen!B8</f>
        <v>hoe de ontwikkeling van (hoog)begaafde leerlingen binnen het onderwijs optimaal vormgegeven kan worden.</v>
      </c>
      <c r="G133" s="556" t="str">
        <f>Antwoorden!E4</f>
        <v/>
      </c>
    </row>
    <row r="134" spans="1:9" ht="48">
      <c r="A134" s="548" t="str">
        <f>Antwoorden!B5</f>
        <v/>
      </c>
      <c r="B134" s="685" t="str">
        <f>Antwoorden!C5</f>
        <v/>
      </c>
      <c r="C134" s="548" t="str">
        <f>Antwoorden!D5</f>
        <v/>
      </c>
      <c r="D134" s="557" t="str">
        <f t="shared" si="0"/>
        <v/>
      </c>
      <c r="E134" s="558" t="str">
        <f>Algemeen!A9</f>
        <v>1.2</v>
      </c>
      <c r="F134" s="559" t="str">
        <f>Algemeen!B9</f>
        <v>Bij het vormgeven van onderwijs zijn de individuele mogelijkheden, behoeften en interesses van leerlingen uitgangspunt voor het bieden van passend onderwijs, waarbij een doorgaande lijn geborgd is.</v>
      </c>
      <c r="G134" s="560" t="str">
        <f>Antwoorden!E5</f>
        <v/>
      </c>
    </row>
    <row r="135" spans="1:9" ht="36">
      <c r="A135" s="548" t="str">
        <f>Antwoorden!B6</f>
        <v/>
      </c>
      <c r="B135" s="686" t="s">
        <v>675</v>
      </c>
      <c r="C135" s="548" t="str">
        <f>Antwoorden!D6</f>
        <v/>
      </c>
      <c r="D135" s="561" t="str">
        <f t="shared" si="0"/>
        <v/>
      </c>
      <c r="E135" s="545" t="str">
        <f>Algemeen!A10</f>
        <v>1.3</v>
      </c>
      <c r="F135" s="546" t="str">
        <f>Algemeen!B10</f>
        <v xml:space="preserve">Er is voldoende draagvlak (men erkent de noodzaak) om álle leerlingen, inclusief (hoog)begaafde leerlingen, onderwijs op maat te bieden: </v>
      </c>
      <c r="G135" s="562" t="str">
        <f>Antwoorden!E6</f>
        <v/>
      </c>
    </row>
    <row r="136" spans="1:9">
      <c r="A136" s="548" t="str">
        <f>Antwoorden!B7</f>
        <v/>
      </c>
      <c r="B136" s="685" t="str">
        <f>Antwoorden!C7</f>
        <v/>
      </c>
      <c r="C136" s="548" t="str">
        <f>Antwoorden!D7</f>
        <v/>
      </c>
      <c r="D136" s="549" t="str">
        <f t="shared" si="0"/>
        <v/>
      </c>
      <c r="E136" s="550" t="str">
        <f>Algemeen!A11</f>
        <v>*</v>
      </c>
      <c r="F136" s="551" t="str">
        <f>Algemeen!B11</f>
        <v>in het team</v>
      </c>
      <c r="G136" s="552" t="str">
        <f>Antwoorden!E7</f>
        <v/>
      </c>
    </row>
    <row r="137" spans="1:9">
      <c r="A137" s="548" t="str">
        <f>Antwoorden!B8</f>
        <v/>
      </c>
      <c r="B137" s="685" t="str">
        <f>Antwoorden!C8</f>
        <v/>
      </c>
      <c r="C137" s="548" t="str">
        <f>Antwoorden!D8</f>
        <v/>
      </c>
      <c r="D137" s="557" t="str">
        <f t="shared" si="0"/>
        <v/>
      </c>
      <c r="E137" s="558" t="str">
        <f>Algemeen!A12</f>
        <v>*</v>
      </c>
      <c r="F137" s="559" t="str">
        <f>Algemeen!B12</f>
        <v>bij de directie</v>
      </c>
      <c r="G137" s="560" t="str">
        <f>Antwoorden!E8</f>
        <v/>
      </c>
    </row>
    <row r="138" spans="1:9">
      <c r="A138" s="548" t="str">
        <f>Antwoorden!B9</f>
        <v/>
      </c>
      <c r="B138" s="685" t="str">
        <f>Antwoorden!C9</f>
        <v/>
      </c>
      <c r="C138" s="548" t="str">
        <f>Antwoorden!D9</f>
        <v/>
      </c>
      <c r="D138" s="557" t="str">
        <f t="shared" si="0"/>
        <v/>
      </c>
      <c r="E138" s="558" t="str">
        <f>Algemeen!A13</f>
        <v>*</v>
      </c>
      <c r="F138" s="559" t="str">
        <f>Algemeen!B13</f>
        <v>bij het schoolbestuur</v>
      </c>
      <c r="G138" s="560" t="str">
        <f>Antwoorden!E9</f>
        <v/>
      </c>
    </row>
    <row r="139" spans="1:9">
      <c r="A139" s="548" t="str">
        <f>Antwoorden!B10</f>
        <v/>
      </c>
      <c r="B139" s="686" t="s">
        <v>675</v>
      </c>
      <c r="C139" s="548" t="str">
        <f>Antwoorden!D10</f>
        <v/>
      </c>
      <c r="D139" s="561" t="str">
        <f t="shared" si="0"/>
        <v/>
      </c>
      <c r="E139" s="545" t="str">
        <f>Algemeen!A14</f>
        <v>1.4</v>
      </c>
      <c r="F139" s="546" t="str">
        <f>Algemeen!B14</f>
        <v xml:space="preserve">De teamleden: </v>
      </c>
      <c r="G139" s="562" t="str">
        <f>Antwoorden!E10</f>
        <v/>
      </c>
    </row>
    <row r="140" spans="1:9">
      <c r="A140" s="548" t="str">
        <f>Antwoorden!B11</f>
        <v/>
      </c>
      <c r="B140" s="685" t="str">
        <f>Antwoorden!C11</f>
        <v/>
      </c>
      <c r="C140" s="548" t="str">
        <f>Antwoorden!D11</f>
        <v/>
      </c>
      <c r="D140" s="549" t="str">
        <f t="shared" si="0"/>
        <v/>
      </c>
      <c r="E140" s="550" t="str">
        <f>Algemeen!A15</f>
        <v>*</v>
      </c>
      <c r="F140" s="551" t="str">
        <f>Algemeen!B15&amp;"*"</f>
        <v>weten wat verstaan wordt onder (hoog)begaafdheid*</v>
      </c>
      <c r="G140" s="552" t="str">
        <f>Antwoorden!E11</f>
        <v/>
      </c>
    </row>
    <row r="141" spans="1:9" ht="36">
      <c r="A141" s="548" t="str">
        <f>Antwoorden!B12</f>
        <v/>
      </c>
      <c r="B141" s="685" t="str">
        <f>Antwoorden!C12</f>
        <v/>
      </c>
      <c r="C141" s="548" t="str">
        <f>Antwoorden!D12</f>
        <v/>
      </c>
      <c r="D141" s="549" t="str">
        <f t="shared" si="0"/>
        <v/>
      </c>
      <c r="E141" s="550" t="str">
        <f>Algemeen!A16</f>
        <v>*</v>
      </c>
      <c r="F141" s="551" t="str">
        <f>Algemeen!B16</f>
        <v>hebben als team een praktische werkdefinitie over (hoog)begaafdheid, die gedeeld wordt door het hele team en waar ieder teamlid van op de hoogte is</v>
      </c>
      <c r="G141" s="552" t="str">
        <f>Antwoorden!E12</f>
        <v/>
      </c>
    </row>
    <row r="142" spans="1:9" ht="24">
      <c r="A142" s="548" t="str">
        <f>Antwoorden!B13</f>
        <v/>
      </c>
      <c r="B142" s="685" t="str">
        <f>Antwoorden!C13</f>
        <v/>
      </c>
      <c r="C142" s="548" t="str">
        <f>Antwoorden!D13</f>
        <v/>
      </c>
      <c r="D142" s="553" t="str">
        <f t="shared" si="0"/>
        <v/>
      </c>
      <c r="E142" s="554" t="str">
        <f>Algemeen!A17</f>
        <v>*</v>
      </c>
      <c r="F142" s="555" t="str">
        <f>Algemeen!B17</f>
        <v>hebben zich middels een studietraject / (team)training verdiept in het thema (hoog)begaafdheid.</v>
      </c>
      <c r="G142" s="556" t="str">
        <f>Antwoorden!E13</f>
        <v/>
      </c>
    </row>
    <row r="143" spans="1:9" ht="24">
      <c r="A143" s="548" t="str">
        <f>Antwoorden!B14</f>
        <v/>
      </c>
      <c r="B143" s="685" t="str">
        <f>Antwoorden!C14</f>
        <v/>
      </c>
      <c r="C143" s="548" t="str">
        <f>Antwoorden!D14</f>
        <v/>
      </c>
      <c r="D143" s="563" t="str">
        <f t="shared" si="0"/>
        <v/>
      </c>
      <c r="E143" s="564" t="str">
        <f>Algemeen!A18</f>
        <v>1.5</v>
      </c>
      <c r="F143" s="565" t="str">
        <f>Algemeen!B18</f>
        <v>Er vindt regelmatig bij- of nascholing plaats op het gebied van (hoog)begaafdheid (ook voor (nieuwe) leerkrachten).</v>
      </c>
      <c r="G143" s="566" t="str">
        <f>Antwoorden!E14</f>
        <v/>
      </c>
    </row>
    <row r="144" spans="1:9" ht="24">
      <c r="A144" s="548" t="str">
        <f>Antwoorden!B15</f>
        <v/>
      </c>
      <c r="B144" s="686" t="s">
        <v>675</v>
      </c>
      <c r="C144" s="548" t="str">
        <f>Antwoorden!D15</f>
        <v/>
      </c>
      <c r="D144" s="561" t="str">
        <f t="shared" si="0"/>
        <v/>
      </c>
      <c r="E144" s="545" t="str">
        <f>Algemeen!A19</f>
        <v>1.6</v>
      </c>
      <c r="F144" s="546" t="str">
        <f>Algemeen!B19</f>
        <v xml:space="preserve">Tenminste één van de teamleden of een voor dit onderwerp speciaal ingestelde stuurgroep: </v>
      </c>
      <c r="G144" s="562" t="str">
        <f>Antwoorden!E15</f>
        <v/>
      </c>
    </row>
    <row r="145" spans="1:7" ht="24">
      <c r="A145" s="548" t="str">
        <f>Antwoorden!B16</f>
        <v/>
      </c>
      <c r="B145" s="685" t="str">
        <f>Antwoorden!C16</f>
        <v/>
      </c>
      <c r="C145" s="548" t="str">
        <f>Antwoorden!D16</f>
        <v/>
      </c>
      <c r="D145" s="549" t="str">
        <f t="shared" si="0"/>
        <v/>
      </c>
      <c r="E145" s="550" t="str">
        <f>Algemeen!A20</f>
        <v>*</v>
      </c>
      <c r="F145" s="551" t="str">
        <f>Algemeen!B20</f>
        <v>heeft zich middels een opleiding of nascholing gespecialiseerd in het thema (hoog)begaafdheid</v>
      </c>
      <c r="G145" s="552" t="str">
        <f>Antwoorden!E16</f>
        <v/>
      </c>
    </row>
    <row r="146" spans="1:7" ht="12.75" customHeight="1">
      <c r="A146" s="548" t="str">
        <f>Antwoorden!B17</f>
        <v/>
      </c>
      <c r="B146" s="685" t="str">
        <f>Antwoorden!C17</f>
        <v/>
      </c>
      <c r="C146" s="548" t="str">
        <f>Antwoorden!D17</f>
        <v/>
      </c>
      <c r="D146" s="549" t="str">
        <f t="shared" si="0"/>
        <v/>
      </c>
      <c r="E146" s="550" t="str">
        <f>Algemeen!A21</f>
        <v>*</v>
      </c>
      <c r="F146" s="551" t="str">
        <f>Algemeen!B21</f>
        <v>coördineert de activiteiten op school rond het thema (hoog)begaafdheid</v>
      </c>
      <c r="G146" s="552" t="str">
        <f>Antwoorden!E17</f>
        <v/>
      </c>
    </row>
    <row r="147" spans="1:7" ht="24">
      <c r="A147" s="548" t="str">
        <f>Antwoorden!B18</f>
        <v/>
      </c>
      <c r="B147" s="685" t="str">
        <f>Antwoorden!C18</f>
        <v/>
      </c>
      <c r="C147" s="548" t="str">
        <f>Antwoorden!D18</f>
        <v/>
      </c>
      <c r="D147" s="553" t="str">
        <f t="shared" si="0"/>
        <v/>
      </c>
      <c r="E147" s="554" t="str">
        <f>Algemeen!A22</f>
        <v>*</v>
      </c>
      <c r="F147" s="555" t="str">
        <f>Algemeen!B22</f>
        <v>wordt met tijd en geld gefaciliteerd om de begeleiding van (hoog)begaafde leerlingen vorm te geven op school.</v>
      </c>
      <c r="G147" s="556" t="str">
        <f>Antwoorden!E18</f>
        <v/>
      </c>
    </row>
    <row r="148" spans="1:7" s="69" customFormat="1" ht="17.45" customHeight="1">
      <c r="A148" s="567"/>
      <c r="B148" s="572"/>
      <c r="C148" s="567"/>
      <c r="D148" s="568"/>
      <c r="E148" s="568"/>
      <c r="F148" s="857" t="str">
        <f>"Gemiddelde mate van realisatie: "&amp;ROUND(Resultaat!H8,2)*100&amp;"% - Percentage ontwikkelpunten: "&amp;ROUND(Resultaat!J8,2)*100&amp;"% - Gemiddelde mate van belang ("&amp;Score_niet_belangrijk&amp;"-"&amp;Score_belangrijk&amp;"): "&amp;ROUND(Resultaat!I8,1)</f>
        <v>Gemiddelde mate van realisatie: 0% - Percentage ontwikkelpunten: 0% - Gemiddelde mate van belang (0-2): 0</v>
      </c>
      <c r="G148" s="857"/>
    </row>
    <row r="149" spans="1:7" s="69" customFormat="1">
      <c r="A149" s="567"/>
      <c r="B149" s="572"/>
      <c r="C149" s="567"/>
      <c r="D149" s="939" t="s">
        <v>794</v>
      </c>
      <c r="E149" s="939"/>
      <c r="F149" s="939"/>
      <c r="G149" s="939"/>
    </row>
    <row r="150" spans="1:7">
      <c r="A150" s="535"/>
      <c r="B150" s="646"/>
      <c r="C150" s="535"/>
      <c r="D150" s="867"/>
      <c r="E150" s="867"/>
      <c r="F150" s="867"/>
      <c r="G150" s="867"/>
    </row>
    <row r="151" spans="1:7" ht="24.95" customHeight="1" thickBot="1">
      <c r="A151" s="538"/>
      <c r="B151" s="572" t="s">
        <v>675</v>
      </c>
      <c r="C151" s="538"/>
      <c r="D151" s="536"/>
      <c r="E151" s="536"/>
      <c r="F151" s="536" t="s">
        <v>677</v>
      </c>
      <c r="G151" s="536"/>
    </row>
    <row r="152" spans="1:7" ht="15" customHeight="1" thickTop="1">
      <c r="A152" s="569" t="str">
        <f>Antwoorden!B20</f>
        <v>SIGNALERING</v>
      </c>
      <c r="B152" s="572"/>
      <c r="C152" s="570"/>
      <c r="D152" s="539"/>
      <c r="E152" s="540"/>
      <c r="F152" s="541" t="s">
        <v>470</v>
      </c>
      <c r="G152" s="542" t="s">
        <v>420</v>
      </c>
    </row>
    <row r="153" spans="1:7">
      <c r="A153" s="543" t="str">
        <f>Antwoorden!B21</f>
        <v/>
      </c>
      <c r="B153" s="572" t="s">
        <v>675</v>
      </c>
      <c r="C153" s="543" t="str">
        <f>Antwoorden!D21</f>
        <v/>
      </c>
      <c r="D153" s="557" t="str">
        <f t="shared" ref="D153:D186" si="1">IF(C153=1,"!","")</f>
        <v/>
      </c>
      <c r="E153" s="558" t="str">
        <f>Signalering!A7</f>
        <v>2.1</v>
      </c>
      <c r="F153" s="559" t="str">
        <f>Signalering!B7</f>
        <v>Leerkrachten zijn op de hoogte van:</v>
      </c>
      <c r="G153" s="560" t="str">
        <f>Antwoorden!E21</f>
        <v/>
      </c>
    </row>
    <row r="154" spans="1:7" ht="24">
      <c r="A154" s="543" t="str">
        <f>Antwoorden!B22</f>
        <v/>
      </c>
      <c r="B154" s="687" t="str">
        <f>Antwoorden!C22</f>
        <v/>
      </c>
      <c r="C154" s="543" t="str">
        <f>Antwoorden!D22</f>
        <v/>
      </c>
      <c r="D154" s="557" t="str">
        <f t="shared" si="1"/>
        <v/>
      </c>
      <c r="E154" s="558" t="str">
        <f>Signalering!A8</f>
        <v>*</v>
      </c>
      <c r="F154" s="559" t="str">
        <f>Signalering!B8</f>
        <v>het feit dat gemiddeld 10% van de leerlingen kenmerken heeft van (hoog)begaafdheid</v>
      </c>
      <c r="G154" s="560" t="str">
        <f>Antwoorden!E22</f>
        <v/>
      </c>
    </row>
    <row r="155" spans="1:7" ht="24">
      <c r="A155" s="543" t="str">
        <f>Antwoorden!B23</f>
        <v/>
      </c>
      <c r="B155" s="687" t="str">
        <f>Antwoorden!C23</f>
        <v/>
      </c>
      <c r="C155" s="543" t="str">
        <f>Antwoorden!D23</f>
        <v/>
      </c>
      <c r="D155" s="557" t="str">
        <f t="shared" si="1"/>
        <v/>
      </c>
      <c r="E155" s="558" t="str">
        <f>Signalering!A9</f>
        <v>*</v>
      </c>
      <c r="F155" s="559" t="str">
        <f>Signalering!B9</f>
        <v>de kenmerken en specifieke leereigenschappen van (hoog)begaafde leerlingen.</v>
      </c>
      <c r="G155" s="560" t="str">
        <f>Antwoorden!E23</f>
        <v/>
      </c>
    </row>
    <row r="156" spans="1:7" ht="24">
      <c r="A156" s="543" t="str">
        <f>Antwoorden!B24</f>
        <v/>
      </c>
      <c r="B156" s="687" t="str">
        <f>Antwoorden!C24</f>
        <v/>
      </c>
      <c r="C156" s="543" t="str">
        <f>Antwoorden!D24</f>
        <v/>
      </c>
      <c r="D156" s="557" t="str">
        <f t="shared" si="1"/>
        <v/>
      </c>
      <c r="E156" s="558" t="str">
        <f>Signalering!A10</f>
        <v>*</v>
      </c>
      <c r="F156" s="559" t="str">
        <f>Signalering!B10</f>
        <v xml:space="preserve">de kenmerken en specifieke leereigenschappen van (hoog)begaafde onderpresteerders. </v>
      </c>
      <c r="G156" s="560" t="str">
        <f>Antwoorden!E24</f>
        <v/>
      </c>
    </row>
    <row r="157" spans="1:7" ht="24">
      <c r="A157" s="543" t="str">
        <f>Antwoorden!B25</f>
        <v/>
      </c>
      <c r="B157" s="572" t="s">
        <v>675</v>
      </c>
      <c r="C157" s="543" t="str">
        <f>Antwoorden!D25</f>
        <v/>
      </c>
      <c r="D157" s="561" t="str">
        <f t="shared" si="1"/>
        <v/>
      </c>
      <c r="E157" s="545" t="str">
        <f>Signalering!A11</f>
        <v>2.2</v>
      </c>
      <c r="F157" s="546" t="str">
        <f>Signalering!B11</f>
        <v xml:space="preserve">Leerkrachten zijn op de hoogte van het feit dat bepaalde groepen (hoog)begaafde leerlingen moeilijk te herkennen zijn: </v>
      </c>
      <c r="G157" s="562" t="str">
        <f>Antwoorden!E25</f>
        <v/>
      </c>
    </row>
    <row r="158" spans="1:7">
      <c r="A158" s="543" t="str">
        <f>Antwoorden!B26</f>
        <v/>
      </c>
      <c r="B158" s="687" t="str">
        <f>Antwoorden!C26</f>
        <v/>
      </c>
      <c r="C158" s="543" t="str">
        <f>Antwoorden!D26</f>
        <v/>
      </c>
      <c r="D158" s="549" t="str">
        <f t="shared" si="1"/>
        <v/>
      </c>
      <c r="E158" s="550" t="str">
        <f>Signalering!A12</f>
        <v>*</v>
      </c>
      <c r="F158" s="551" t="str">
        <f>Signalering!B12</f>
        <v>onderpresteerders</v>
      </c>
      <c r="G158" s="552" t="str">
        <f>Antwoorden!E26</f>
        <v/>
      </c>
    </row>
    <row r="159" spans="1:7">
      <c r="A159" s="543" t="str">
        <f>Antwoorden!B27</f>
        <v/>
      </c>
      <c r="B159" s="687" t="str">
        <f>Antwoorden!C27</f>
        <v/>
      </c>
      <c r="C159" s="543" t="str">
        <f>Antwoorden!D27</f>
        <v/>
      </c>
      <c r="D159" s="557" t="str">
        <f t="shared" si="1"/>
        <v/>
      </c>
      <c r="E159" s="550" t="str">
        <f>Signalering!A13</f>
        <v>*</v>
      </c>
      <c r="F159" s="551" t="str">
        <f>Signalering!B13</f>
        <v>meisjes</v>
      </c>
      <c r="G159" s="552" t="str">
        <f>Antwoorden!E27</f>
        <v/>
      </c>
    </row>
    <row r="160" spans="1:7">
      <c r="A160" s="543" t="str">
        <f>Antwoorden!B28</f>
        <v/>
      </c>
      <c r="B160" s="687" t="str">
        <f>Antwoorden!C28</f>
        <v/>
      </c>
      <c r="C160" s="543" t="str">
        <f>Antwoorden!D28</f>
        <v/>
      </c>
      <c r="D160" s="557" t="str">
        <f t="shared" si="1"/>
        <v/>
      </c>
      <c r="E160" s="550" t="str">
        <f>Signalering!A14</f>
        <v>*</v>
      </c>
      <c r="F160" s="551" t="str">
        <f>Signalering!B14</f>
        <v>leerlingen met een handicap, leer- of gedragsprobleem</v>
      </c>
      <c r="G160" s="552" t="str">
        <f>Antwoorden!E28</f>
        <v/>
      </c>
    </row>
    <row r="161" spans="1:7">
      <c r="A161" s="543" t="str">
        <f>Antwoorden!B29</f>
        <v/>
      </c>
      <c r="B161" s="687" t="str">
        <f>Antwoorden!C29</f>
        <v/>
      </c>
      <c r="C161" s="543" t="str">
        <f>Antwoorden!D29</f>
        <v/>
      </c>
      <c r="D161" s="557" t="str">
        <f t="shared" si="1"/>
        <v/>
      </c>
      <c r="E161" s="550" t="str">
        <f>Signalering!A15</f>
        <v>*</v>
      </c>
      <c r="F161" s="551" t="str">
        <f>Signalering!B15</f>
        <v>leerlingen met een andere culturele achtergrond</v>
      </c>
      <c r="G161" s="552" t="str">
        <f>Antwoorden!E29</f>
        <v/>
      </c>
    </row>
    <row r="162" spans="1:7" ht="48">
      <c r="A162" s="543" t="str">
        <f>Antwoorden!B30</f>
        <v/>
      </c>
      <c r="B162" s="687" t="str">
        <f>Antwoorden!C30</f>
        <v/>
      </c>
      <c r="C162" s="543" t="str">
        <f>Antwoorden!D30</f>
        <v/>
      </c>
      <c r="D162" s="563" t="str">
        <f t="shared" si="1"/>
        <v/>
      </c>
      <c r="E162" s="564" t="str">
        <f>Signalering!A16</f>
        <v>2.3</v>
      </c>
      <c r="F162" s="565" t="str">
        <f>Signalering!B16</f>
        <v xml:space="preserve">Leerkrachten weten én erkennen dat kinderen zich op school en thuis verschillend kunnen gedragen en niet altijd in beide situaties gedrag tentoonspreiden dat duidt op een eventuele ontwikkelingsvoorsprong/ (hoog)begaafdheid. </v>
      </c>
      <c r="G162" s="566" t="str">
        <f>Antwoorden!E30</f>
        <v/>
      </c>
    </row>
    <row r="163" spans="1:7" ht="24">
      <c r="A163" s="543" t="str">
        <f>Antwoorden!B31</f>
        <v/>
      </c>
      <c r="B163" s="687" t="str">
        <f>Antwoorden!C31</f>
        <v/>
      </c>
      <c r="C163" s="543" t="str">
        <f>Antwoorden!D31</f>
        <v/>
      </c>
      <c r="D163" s="561" t="str">
        <f t="shared" si="1"/>
        <v/>
      </c>
      <c r="E163" s="545" t="str">
        <f>Signalering!A17</f>
        <v>2.4</v>
      </c>
      <c r="F163" s="546" t="str">
        <f>Signalering!B17</f>
        <v>De signalering van (hoog)begaafde leerlingen geschiedt op basis van signalen afkomstig van verschillende betrokkenen.</v>
      </c>
      <c r="G163" s="562" t="str">
        <f>Antwoorden!E31</f>
        <v/>
      </c>
    </row>
    <row r="164" spans="1:7" ht="36">
      <c r="A164" s="543" t="str">
        <f>Antwoorden!B32</f>
        <v/>
      </c>
      <c r="B164" s="687" t="str">
        <f>Antwoorden!C32</f>
        <v/>
      </c>
      <c r="C164" s="543" t="str">
        <f>Antwoorden!D32</f>
        <v/>
      </c>
      <c r="D164" s="563" t="str">
        <f t="shared" si="1"/>
        <v/>
      </c>
      <c r="E164" s="564" t="str">
        <f>Signalering!A18</f>
        <v>2.5</v>
      </c>
      <c r="F164" s="565" t="str">
        <f>Signalering!B18</f>
        <v>De signalering van (hoog)begaafde leerlingen vindt plaats op basis van (zowel subjectieve als objectieve) informatie, die op verschillende wijzen is verzameld.</v>
      </c>
      <c r="G164" s="566" t="str">
        <f>Antwoorden!E32</f>
        <v/>
      </c>
    </row>
    <row r="165" spans="1:7">
      <c r="A165" s="543" t="str">
        <f>Antwoorden!B33</f>
        <v/>
      </c>
      <c r="B165" s="572" t="s">
        <v>675</v>
      </c>
      <c r="C165" s="543" t="str">
        <f>Antwoorden!D33</f>
        <v/>
      </c>
      <c r="D165" s="557" t="str">
        <f t="shared" si="1"/>
        <v/>
      </c>
      <c r="E165" s="558" t="str">
        <f>Signalering!A19</f>
        <v>2.6</v>
      </c>
      <c r="F165" s="559" t="str">
        <f>Signalering!B19</f>
        <v>Voor de signalering van (hoog)begaafdheid:</v>
      </c>
      <c r="G165" s="560" t="str">
        <f>Antwoorden!E33</f>
        <v/>
      </c>
    </row>
    <row r="166" spans="1:7" ht="36">
      <c r="A166" s="543" t="str">
        <f>Antwoorden!B34</f>
        <v/>
      </c>
      <c r="B166" s="687" t="str">
        <f>Antwoorden!C34</f>
        <v/>
      </c>
      <c r="C166" s="543" t="str">
        <f>Antwoorden!D34</f>
        <v/>
      </c>
      <c r="D166" s="557" t="str">
        <f t="shared" si="1"/>
        <v/>
      </c>
      <c r="E166" s="558" t="str">
        <f>Signalering!A20</f>
        <v>*</v>
      </c>
      <c r="F166" s="559" t="str">
        <f>Signalering!B20</f>
        <v xml:space="preserve">hanteren alle leerkrachten een - binnen de school overeengekomen en vastgelegde - eenduidige werkwijze (of protocol) </v>
      </c>
      <c r="G166" s="560" t="str">
        <f>IF(Antwoorden!E34="Specificeer op welke wijze in deze keuzelijst =&gt;","Bij het invullen van dit item is nog geen keuze gemaakt uit de aangegeven opties in de keuzelijst",Antwoorden!E34)</f>
        <v/>
      </c>
    </row>
    <row r="167" spans="1:7" ht="24">
      <c r="A167" s="543" t="str">
        <f>Antwoorden!B35</f>
        <v/>
      </c>
      <c r="B167" s="687" t="str">
        <f>Antwoorden!C35</f>
        <v/>
      </c>
      <c r="C167" s="543" t="str">
        <f>Antwoorden!D35</f>
        <v/>
      </c>
      <c r="D167" s="557" t="str">
        <f t="shared" si="1"/>
        <v/>
      </c>
      <c r="E167" s="558" t="str">
        <f>Signalering!A21</f>
        <v>*</v>
      </c>
      <c r="F167" s="559" t="str">
        <f>Signalering!B21</f>
        <v>wordt een integrale werkwijze gehanteerd die aansluit op en is ingebed binnen reeds bestaande zorgstructuren.</v>
      </c>
      <c r="G167" s="560" t="str">
        <f>Antwoorden!E35</f>
        <v/>
      </c>
    </row>
    <row r="168" spans="1:7">
      <c r="A168" s="543" t="str">
        <f>Antwoorden!B36</f>
        <v/>
      </c>
      <c r="B168" s="572" t="s">
        <v>675</v>
      </c>
      <c r="C168" s="543" t="str">
        <f>Antwoorden!D36</f>
        <v/>
      </c>
      <c r="D168" s="561" t="str">
        <f t="shared" si="1"/>
        <v/>
      </c>
      <c r="E168" s="545" t="str">
        <f>Signalering!A22</f>
        <v>2.7</v>
      </c>
      <c r="F168" s="546" t="str">
        <f>Signalering!B22</f>
        <v xml:space="preserve">Bij aanmelding van een nieuwe leerling: </v>
      </c>
      <c r="G168" s="562" t="str">
        <f>Antwoorden!E36</f>
        <v/>
      </c>
    </row>
    <row r="169" spans="1:7" ht="36">
      <c r="A169" s="543" t="str">
        <f>Antwoorden!B37</f>
        <v/>
      </c>
      <c r="B169" s="687" t="str">
        <f>Antwoorden!C37</f>
        <v/>
      </c>
      <c r="C169" s="543" t="str">
        <f>Antwoorden!D37</f>
        <v/>
      </c>
      <c r="D169" s="549" t="str">
        <f t="shared" si="1"/>
        <v/>
      </c>
      <c r="E169" s="550" t="str">
        <f>Signalering!A23</f>
        <v>*</v>
      </c>
      <c r="F169" s="551" t="str">
        <f>Signalering!B23</f>
        <v>wordt door ouders een vragenlijst ingevuld en/of vindt met ouders een intakegesprek plaats, waarin óók aandacht is voor een eventuele voorsprong in de ontwikkeling van de leerling.</v>
      </c>
      <c r="G169" s="552" t="str">
        <f>Antwoorden!E37</f>
        <v/>
      </c>
    </row>
    <row r="170" spans="1:7" ht="36">
      <c r="A170" s="543" t="str">
        <f>Antwoorden!B38</f>
        <v/>
      </c>
      <c r="B170" s="687" t="str">
        <f>Antwoorden!C38</f>
        <v/>
      </c>
      <c r="C170" s="543" t="str">
        <f>Antwoorden!D38</f>
        <v/>
      </c>
      <c r="D170" s="553" t="str">
        <f t="shared" si="1"/>
        <v/>
      </c>
      <c r="E170" s="554" t="str">
        <f>Signalering!A24</f>
        <v>*</v>
      </c>
      <c r="F170" s="555" t="str">
        <f>Signalering!B24</f>
        <v>vindt er overdracht plaats vanuit peuterspeelzaal/ kinderdagverblijf met betrekking tot de ontwikkeling van de leerling.</v>
      </c>
      <c r="G170" s="556" t="str">
        <f>Antwoorden!E38</f>
        <v/>
      </c>
    </row>
    <row r="171" spans="1:7" ht="48">
      <c r="A171" s="543" t="str">
        <f>Antwoorden!B39</f>
        <v/>
      </c>
      <c r="B171" s="572" t="s">
        <v>675</v>
      </c>
      <c r="C171" s="543" t="str">
        <f>Antwoorden!D39</f>
        <v/>
      </c>
      <c r="D171" s="561" t="str">
        <f t="shared" si="1"/>
        <v/>
      </c>
      <c r="E171" s="545" t="str">
        <f>Signalering!A25</f>
        <v>2.8</v>
      </c>
      <c r="F171" s="546" t="str">
        <f>Signalering!B25</f>
        <v>Aan het begin van het schooljaar wordt een (groeps)observatie uitgevoerd, waarin (ook) wordt gelet op signalen die duiden op een ontwikkelingsvoorsprong bij leerlingen. Dit gebeurt door de leerkrachten van:</v>
      </c>
      <c r="G171" s="562" t="str">
        <f>Antwoorden!E39</f>
        <v/>
      </c>
    </row>
    <row r="172" spans="1:7">
      <c r="A172" s="543" t="str">
        <f>Antwoorden!B40</f>
        <v/>
      </c>
      <c r="B172" s="687" t="str">
        <f>Antwoorden!C40</f>
        <v/>
      </c>
      <c r="C172" s="543" t="str">
        <f>Antwoorden!D40</f>
        <v/>
      </c>
      <c r="D172" s="549" t="str">
        <f t="shared" si="1"/>
        <v/>
      </c>
      <c r="E172" s="550" t="str">
        <f>Signalering!A26</f>
        <v>*</v>
      </c>
      <c r="F172" s="551" t="str">
        <f>Signalering!B26</f>
        <v>de groepen 1-2</v>
      </c>
      <c r="G172" s="552" t="str">
        <f>Antwoorden!E40</f>
        <v/>
      </c>
    </row>
    <row r="173" spans="1:7">
      <c r="A173" s="543" t="str">
        <f>Antwoorden!B41</f>
        <v/>
      </c>
      <c r="B173" s="687" t="str">
        <f>Antwoorden!C41</f>
        <v/>
      </c>
      <c r="C173" s="543" t="str">
        <f>Antwoorden!D41</f>
        <v/>
      </c>
      <c r="D173" s="553" t="str">
        <f t="shared" si="1"/>
        <v/>
      </c>
      <c r="E173" s="554" t="str">
        <f>Signalering!A27</f>
        <v>*</v>
      </c>
      <c r="F173" s="555" t="str">
        <f>Signalering!B27</f>
        <v>de groepen 3-8</v>
      </c>
      <c r="G173" s="556" t="str">
        <f>Antwoorden!E41</f>
        <v/>
      </c>
    </row>
    <row r="174" spans="1:7" ht="36">
      <c r="A174" s="543" t="str">
        <f>Antwoorden!B42</f>
        <v/>
      </c>
      <c r="B174" s="572" t="s">
        <v>675</v>
      </c>
      <c r="C174" s="543" t="str">
        <f>Antwoorden!D42</f>
        <v/>
      </c>
      <c r="D174" s="561" t="str">
        <f t="shared" si="1"/>
        <v/>
      </c>
      <c r="E174" s="545" t="str">
        <f>Signalering!A28</f>
        <v>2.9</v>
      </c>
      <c r="F174" s="546" t="str">
        <f>Signalering!B28</f>
        <v>Leerlingen met een ontwikkelingsvoorsprong / (hoog)begaafde leerlingen worden - gedurende het schooljaar - gesignaleerd op basis van:</v>
      </c>
      <c r="G174" s="562" t="str">
        <f>Antwoorden!E42</f>
        <v/>
      </c>
    </row>
    <row r="175" spans="1:7">
      <c r="A175" s="543" t="str">
        <f>Antwoorden!B43</f>
        <v/>
      </c>
      <c r="B175" s="687" t="str">
        <f>Antwoorden!C43</f>
        <v/>
      </c>
      <c r="C175" s="543" t="str">
        <f>Antwoorden!D43</f>
        <v/>
      </c>
      <c r="D175" s="549" t="str">
        <f t="shared" si="1"/>
        <v/>
      </c>
      <c r="E175" s="550" t="str">
        <f>Signalering!A29</f>
        <v>*</v>
      </c>
      <c r="F175" s="551" t="str">
        <f>Signalering!B29</f>
        <v>De algemene indruk van het leerpotentieel van de leerling</v>
      </c>
      <c r="G175" s="552" t="str">
        <f>Antwoorden!E43</f>
        <v/>
      </c>
    </row>
    <row r="176" spans="1:7">
      <c r="A176" s="543" t="str">
        <f>Antwoorden!B44</f>
        <v/>
      </c>
      <c r="B176" s="687" t="str">
        <f>Antwoorden!C44</f>
        <v/>
      </c>
      <c r="C176" s="543" t="str">
        <f>Antwoorden!D44</f>
        <v/>
      </c>
      <c r="D176" s="549" t="str">
        <f t="shared" si="1"/>
        <v/>
      </c>
      <c r="E176" s="550" t="str">
        <f>Signalering!A30</f>
        <v>*</v>
      </c>
      <c r="F176" s="551" t="str">
        <f>Signalering!B30</f>
        <v>Observaties van de leerkracht</v>
      </c>
      <c r="G176" s="552" t="str">
        <f>Antwoorden!E44</f>
        <v/>
      </c>
    </row>
    <row r="177" spans="1:7">
      <c r="A177" s="543" t="str">
        <f>Antwoorden!B45</f>
        <v/>
      </c>
      <c r="B177" s="687" t="str">
        <f>Antwoorden!C45</f>
        <v/>
      </c>
      <c r="C177" s="543" t="str">
        <f>Antwoorden!D45</f>
        <v/>
      </c>
      <c r="D177" s="549" t="str">
        <f t="shared" si="1"/>
        <v/>
      </c>
      <c r="E177" s="550" t="str">
        <f>Signalering!A31</f>
        <v>*</v>
      </c>
      <c r="F177" s="551" t="str">
        <f>Signalering!B31</f>
        <v xml:space="preserve">Leerprestaties </v>
      </c>
      <c r="G177" s="552" t="str">
        <f>Antwoorden!E45</f>
        <v/>
      </c>
    </row>
    <row r="178" spans="1:7" ht="24">
      <c r="A178" s="543" t="str">
        <f>Antwoorden!B46</f>
        <v/>
      </c>
      <c r="B178" s="687" t="str">
        <f>Antwoorden!C46</f>
        <v/>
      </c>
      <c r="C178" s="543" t="str">
        <f>Antwoorden!D46</f>
        <v/>
      </c>
      <c r="D178" s="549" t="str">
        <f t="shared" si="1"/>
        <v/>
      </c>
      <c r="E178" s="550" t="str">
        <f>Signalering!A32</f>
        <v>*</v>
      </c>
      <c r="F178" s="551" t="str">
        <f>Signalering!B32</f>
        <v>De inhoud en kwaliteit van (zelfgekozen) producten en activiteiten van de leerling</v>
      </c>
      <c r="G178" s="552" t="str">
        <f>Antwoorden!E46</f>
        <v/>
      </c>
    </row>
    <row r="179" spans="1:7">
      <c r="A179" s="543" t="str">
        <f>Antwoorden!B47</f>
        <v/>
      </c>
      <c r="B179" s="687" t="str">
        <f>Antwoorden!C47</f>
        <v/>
      </c>
      <c r="C179" s="543" t="str">
        <f>Antwoorden!D47</f>
        <v/>
      </c>
      <c r="D179" s="549" t="str">
        <f t="shared" si="1"/>
        <v/>
      </c>
      <c r="E179" s="550" t="str">
        <f>Signalering!A33</f>
        <v>*</v>
      </c>
      <c r="F179" s="551" t="str">
        <f>Signalering!B33</f>
        <v>Gesprekken met de leerling</v>
      </c>
      <c r="G179" s="552" t="str">
        <f>Antwoorden!E47</f>
        <v/>
      </c>
    </row>
    <row r="180" spans="1:7">
      <c r="A180" s="543" t="str">
        <f>Antwoorden!B48</f>
        <v/>
      </c>
      <c r="B180" s="687" t="str">
        <f>Antwoorden!C48</f>
        <v/>
      </c>
      <c r="C180" s="543" t="str">
        <f>Antwoorden!D48</f>
        <v/>
      </c>
      <c r="D180" s="553" t="str">
        <f t="shared" si="1"/>
        <v/>
      </c>
      <c r="E180" s="554" t="str">
        <f>Signalering!A34</f>
        <v>*</v>
      </c>
      <c r="F180" s="555" t="str">
        <f>Signalering!B34</f>
        <v>Informatie afkomstig van de ouders</v>
      </c>
      <c r="G180" s="556" t="str">
        <f>Antwoorden!E48</f>
        <v/>
      </c>
    </row>
    <row r="181" spans="1:7" ht="15" customHeight="1">
      <c r="A181" s="569" t="str">
        <f>Antwoorden!B50</f>
        <v/>
      </c>
      <c r="B181" s="572"/>
      <c r="C181" s="570"/>
      <c r="D181" s="573"/>
      <c r="E181" s="576"/>
      <c r="F181" s="575" t="s">
        <v>735</v>
      </c>
      <c r="G181" s="584" t="s">
        <v>420</v>
      </c>
    </row>
    <row r="182" spans="1:7" ht="24">
      <c r="A182" s="543" t="str">
        <f>Antwoorden!B49</f>
        <v/>
      </c>
      <c r="B182" s="687" t="str">
        <f>Antwoorden!C49</f>
        <v/>
      </c>
      <c r="C182" s="543" t="str">
        <f>Antwoorden!D49</f>
        <v/>
      </c>
      <c r="D182" s="563" t="str">
        <f>IF(C182=1,"!","")</f>
        <v/>
      </c>
      <c r="E182" s="564" t="str">
        <f>Signalering!A35</f>
        <v>2.10</v>
      </c>
      <c r="F182" s="565" t="str">
        <f>Signalering!B35</f>
        <v>Beschikbare gegevens over de leerprestaties en capaciteiten van leerlingen worden geanalyseerd.</v>
      </c>
      <c r="G182" s="566" t="str">
        <f>Antwoorden!E49</f>
        <v/>
      </c>
    </row>
    <row r="183" spans="1:7" ht="24">
      <c r="A183" s="543" t="str">
        <f>Antwoorden!B50</f>
        <v/>
      </c>
      <c r="B183" s="572" t="s">
        <v>675</v>
      </c>
      <c r="C183" s="543" t="str">
        <f>Antwoorden!D50</f>
        <v/>
      </c>
      <c r="D183" s="561" t="str">
        <f t="shared" si="1"/>
        <v/>
      </c>
      <c r="E183" s="545" t="str">
        <f>Signalering!A36</f>
        <v>2.11</v>
      </c>
      <c r="F183" s="546" t="str">
        <f>Signalering!B36</f>
        <v>Beschikbare gegevens over de specifieke leerlingkenmerken worden geanalyseerd, waarbij aandacht is voor:</v>
      </c>
      <c r="G183" s="562" t="str">
        <f>Antwoorden!E50</f>
        <v/>
      </c>
    </row>
    <row r="184" spans="1:7">
      <c r="A184" s="543" t="str">
        <f>Antwoorden!B51</f>
        <v/>
      </c>
      <c r="B184" s="687" t="str">
        <f>Antwoorden!C51</f>
        <v/>
      </c>
      <c r="C184" s="543" t="str">
        <f>Antwoorden!D51</f>
        <v/>
      </c>
      <c r="D184" s="549" t="str">
        <f t="shared" si="1"/>
        <v/>
      </c>
      <c r="E184" s="550" t="str">
        <f>Signalering!A37</f>
        <v>*</v>
      </c>
      <c r="F184" s="551" t="str">
        <f>Signalering!B37</f>
        <v>zowel belemmerende als stimulerende factoren</v>
      </c>
      <c r="G184" s="552" t="str">
        <f>Antwoorden!E51</f>
        <v/>
      </c>
    </row>
    <row r="185" spans="1:7">
      <c r="A185" s="543" t="str">
        <f>Antwoorden!B52</f>
        <v/>
      </c>
      <c r="B185" s="687" t="str">
        <f>Antwoorden!C52</f>
        <v/>
      </c>
      <c r="C185" s="543" t="str">
        <f>Antwoorden!D52</f>
        <v/>
      </c>
      <c r="D185" s="549" t="str">
        <f t="shared" si="1"/>
        <v/>
      </c>
      <c r="E185" s="550" t="str">
        <f>Signalering!A38</f>
        <v>*</v>
      </c>
      <c r="F185" s="551" t="str">
        <f>Signalering!B38</f>
        <v>zowel de zwakke als de sterke kanten van een leerling</v>
      </c>
      <c r="G185" s="552" t="str">
        <f>Antwoorden!E52</f>
        <v/>
      </c>
    </row>
    <row r="186" spans="1:7" ht="48">
      <c r="A186" s="543" t="str">
        <f>Antwoorden!B53</f>
        <v/>
      </c>
      <c r="B186" s="687" t="str">
        <f>Antwoorden!C53</f>
        <v/>
      </c>
      <c r="C186" s="543" t="str">
        <f>Antwoorden!D53</f>
        <v/>
      </c>
      <c r="D186" s="563" t="str">
        <f t="shared" si="1"/>
        <v/>
      </c>
      <c r="E186" s="564" t="str">
        <f>Signalering!A39</f>
        <v>2.12</v>
      </c>
      <c r="F186" s="565" t="str">
        <f>Signalering!B39</f>
        <v>Wanneer er signalen van (hoog)begaafdheid zijn opgemerkt, worden gericht aanvullende gegevens verzameld die nodig zijn om gewenste onderwijsaanpassingen en begeleiding vast te stellen.</v>
      </c>
      <c r="G186" s="566" t="str">
        <f>Antwoorden!E53</f>
        <v/>
      </c>
    </row>
    <row r="187" spans="1:7" ht="15" customHeight="1">
      <c r="A187" s="538"/>
      <c r="B187" s="572"/>
      <c r="C187" s="538"/>
      <c r="D187" s="571"/>
      <c r="E187" s="571"/>
      <c r="F187" s="857" t="str">
        <f>"Gemiddelde mate van realisatie: "&amp;ROUND(Resultaat!H10,2)*100&amp;"% - Percentage ontwikkelpunten: "&amp;ROUND(Resultaat!J10,2)*100&amp;"% - Gemiddelde mate van belang ("&amp;Score_niet_belangrijk&amp;"-"&amp;Score_belangrijk&amp;"): "&amp;ROUND(Resultaat!I10,1)</f>
        <v>Gemiddelde mate van realisatie: 0% - Percentage ontwikkelpunten: 0% - Gemiddelde mate van belang (0-2): 0</v>
      </c>
      <c r="G187" s="857"/>
    </row>
    <row r="188" spans="1:7" s="123" customFormat="1" ht="15">
      <c r="A188" s="572"/>
      <c r="B188" s="572"/>
      <c r="C188" s="572"/>
      <c r="D188" s="903"/>
      <c r="E188" s="903"/>
      <c r="F188" s="903"/>
      <c r="G188" s="903"/>
    </row>
    <row r="189" spans="1:7" ht="16.5" customHeight="1">
      <c r="A189" s="543" t="str">
        <f>Antwoorden!B55</f>
        <v>VASTSTELLEN VAN (ONDER)WIJSBEHOEFTEN</v>
      </c>
      <c r="B189" s="572"/>
      <c r="C189" s="543"/>
      <c r="D189" s="573"/>
      <c r="E189" s="574"/>
      <c r="F189" s="575" t="str">
        <f>Signalering!B41</f>
        <v>VASTSTELLEN VAN (ONDER)WIJSBEHOEFTEN</v>
      </c>
      <c r="G189" s="542" t="s">
        <v>420</v>
      </c>
    </row>
    <row r="190" spans="1:7" ht="24">
      <c r="A190" s="543" t="str">
        <f>Antwoorden!B56</f>
        <v/>
      </c>
      <c r="B190" s="572" t="s">
        <v>675</v>
      </c>
      <c r="C190" s="543" t="str">
        <f>Antwoorden!D56</f>
        <v/>
      </c>
      <c r="D190" s="561" t="str">
        <f t="shared" ref="D190:D206" si="2">IF(C190=1,"!","")</f>
        <v/>
      </c>
      <c r="E190" s="545" t="str">
        <f>Signalering!A42</f>
        <v>2.13</v>
      </c>
      <c r="F190" s="546" t="str">
        <f>Signalering!B42</f>
        <v>Om passende onderwijsaanpassingen en begeleiding vast te kunnen stellen, worden aanvullende gegevens verzameld via:</v>
      </c>
      <c r="G190" s="562" t="str">
        <f>Antwoorden!E56</f>
        <v/>
      </c>
    </row>
    <row r="191" spans="1:7">
      <c r="A191" s="543" t="str">
        <f>Antwoorden!B57</f>
        <v/>
      </c>
      <c r="B191" s="687" t="str">
        <f>Antwoorden!C57</f>
        <v/>
      </c>
      <c r="C191" s="543" t="str">
        <f>Antwoorden!D57</f>
        <v/>
      </c>
      <c r="D191" s="549" t="str">
        <f t="shared" si="2"/>
        <v/>
      </c>
      <c r="E191" s="550" t="str">
        <f>Signalering!A43</f>
        <v>*</v>
      </c>
      <c r="F191" s="551" t="str">
        <f>Signalering!B43</f>
        <v>de leerling</v>
      </c>
      <c r="G191" s="552" t="str">
        <f>Antwoorden!E57</f>
        <v/>
      </c>
    </row>
    <row r="192" spans="1:7">
      <c r="A192" s="543" t="str">
        <f>Antwoorden!B58</f>
        <v/>
      </c>
      <c r="B192" s="687" t="str">
        <f>Antwoorden!C58</f>
        <v/>
      </c>
      <c r="C192" s="543" t="str">
        <f>Antwoorden!D58</f>
        <v/>
      </c>
      <c r="D192" s="549" t="str">
        <f t="shared" si="2"/>
        <v/>
      </c>
      <c r="E192" s="550" t="str">
        <f>Signalering!A44</f>
        <v>*</v>
      </c>
      <c r="F192" s="551" t="str">
        <f>Signalering!B44</f>
        <v>de ouders</v>
      </c>
      <c r="G192" s="552" t="str">
        <f>Antwoorden!E58</f>
        <v/>
      </c>
    </row>
    <row r="193" spans="1:7">
      <c r="A193" s="543" t="str">
        <f>Antwoorden!B59</f>
        <v/>
      </c>
      <c r="B193" s="687" t="str">
        <f>Antwoorden!C59</f>
        <v/>
      </c>
      <c r="C193" s="543" t="str">
        <f>Antwoorden!D59</f>
        <v/>
      </c>
      <c r="D193" s="553" t="str">
        <f t="shared" si="2"/>
        <v/>
      </c>
      <c r="E193" s="554" t="str">
        <f>Signalering!A45</f>
        <v>*</v>
      </c>
      <c r="F193" s="555" t="str">
        <f>Signalering!B45</f>
        <v>de leerkracht</v>
      </c>
      <c r="G193" s="556" t="str">
        <f>Antwoorden!E59</f>
        <v/>
      </c>
    </row>
    <row r="194" spans="1:7" ht="36">
      <c r="A194" s="543" t="str">
        <f>Antwoorden!B60</f>
        <v/>
      </c>
      <c r="B194" s="572" t="s">
        <v>675</v>
      </c>
      <c r="C194" s="543" t="str">
        <f>Antwoorden!D60</f>
        <v/>
      </c>
      <c r="D194" s="561" t="str">
        <f t="shared" si="2"/>
        <v/>
      </c>
      <c r="E194" s="545" t="str">
        <f>Signalering!A46</f>
        <v>2.14</v>
      </c>
      <c r="F194" s="546" t="str">
        <f>Signalering!B46</f>
        <v>Om aan te kunnen sluiten bij het leerniveau van de leerling, wordt de grootte van de eventuele didactische voorsprong per vakgebied vastgesteld door middel van:</v>
      </c>
      <c r="G194" s="562" t="str">
        <f>Antwoorden!E60</f>
        <v/>
      </c>
    </row>
    <row r="195" spans="1:7" ht="24">
      <c r="A195" s="543" t="str">
        <f>Antwoorden!B61</f>
        <v/>
      </c>
      <c r="B195" s="687" t="str">
        <f>Antwoorden!C61</f>
        <v/>
      </c>
      <c r="C195" s="543" t="str">
        <f>Antwoorden!D61</f>
        <v/>
      </c>
      <c r="D195" s="549" t="str">
        <f t="shared" si="2"/>
        <v/>
      </c>
      <c r="E195" s="550" t="str">
        <f>Signalering!A47</f>
        <v>*</v>
      </c>
      <c r="F195" s="551" t="str">
        <f>Signalering!B47</f>
        <v>gegevens over het beheersingsniveau afkomstig uit het op school gebruikte voortgangsregistratiesysteem</v>
      </c>
      <c r="G195" s="552" t="str">
        <f>Antwoorden!E61</f>
        <v/>
      </c>
    </row>
    <row r="196" spans="1:7">
      <c r="A196" s="543" t="str">
        <f>Antwoorden!B62</f>
        <v/>
      </c>
      <c r="B196" s="687" t="str">
        <f>Antwoorden!C62</f>
        <v/>
      </c>
      <c r="C196" s="543" t="str">
        <f>Antwoorden!D62</f>
        <v/>
      </c>
      <c r="D196" s="549" t="str">
        <f t="shared" si="2"/>
        <v/>
      </c>
      <c r="E196" s="550" t="str">
        <f>Signalering!A48</f>
        <v>*</v>
      </c>
      <c r="F196" s="551" t="str">
        <f>Signalering!B48</f>
        <v>DLE toetsen</v>
      </c>
      <c r="G196" s="552" t="str">
        <f>Antwoorden!E62</f>
        <v/>
      </c>
    </row>
    <row r="197" spans="1:7">
      <c r="A197" s="543" t="str">
        <f>Antwoorden!B63</f>
        <v/>
      </c>
      <c r="B197" s="687" t="str">
        <f>Antwoorden!C63</f>
        <v/>
      </c>
      <c r="C197" s="543" t="str">
        <f>Antwoorden!D63</f>
        <v/>
      </c>
      <c r="D197" s="553" t="str">
        <f t="shared" si="2"/>
        <v/>
      </c>
      <c r="E197" s="554" t="str">
        <f>Signalering!A49</f>
        <v>*</v>
      </c>
      <c r="F197" s="555" t="str">
        <f>Signalering!B49</f>
        <v>individueel doortoetsen</v>
      </c>
      <c r="G197" s="556" t="str">
        <f>Antwoorden!E63</f>
        <v/>
      </c>
    </row>
    <row r="198" spans="1:7" ht="36">
      <c r="A198" s="543" t="str">
        <f>Antwoorden!B64</f>
        <v/>
      </c>
      <c r="B198" s="687" t="str">
        <f>Antwoorden!C64</f>
        <v/>
      </c>
      <c r="C198" s="543" t="str">
        <f>Antwoorden!D64</f>
        <v/>
      </c>
      <c r="D198" s="561" t="str">
        <f t="shared" si="2"/>
        <v/>
      </c>
      <c r="E198" s="545" t="str">
        <f>Signalering!A50</f>
        <v>2.15</v>
      </c>
      <c r="F198" s="546" t="str">
        <f>Signalering!B50</f>
        <v>Om een nauwkeuriger beeld van de leerling te krijgen, wordt door leerkracht én ouders een gerichte observatie uitgevoerd met behulp van een geschikte observatielijst.</v>
      </c>
      <c r="G198" s="562" t="str">
        <f>Antwoorden!E64</f>
        <v/>
      </c>
    </row>
    <row r="199" spans="1:7" ht="24">
      <c r="A199" s="543" t="str">
        <f>Antwoorden!B65</f>
        <v/>
      </c>
      <c r="B199" s="572" t="s">
        <v>675</v>
      </c>
      <c r="C199" s="543" t="str">
        <f>Antwoorden!D65</f>
        <v/>
      </c>
      <c r="D199" s="561" t="str">
        <f t="shared" si="2"/>
        <v/>
      </c>
      <c r="E199" s="545" t="str">
        <f>Signalering!A51</f>
        <v>2.16</v>
      </c>
      <c r="F199" s="546" t="str">
        <f>Signalering!B51</f>
        <v>Er worden aanvullende gegevens verzameld over de leerling indien er zorg- of aandachtspunten zijn in relatie tot:</v>
      </c>
      <c r="G199" s="562" t="str">
        <f>Antwoorden!E65</f>
        <v/>
      </c>
    </row>
    <row r="200" spans="1:7">
      <c r="A200" s="543" t="str">
        <f>Antwoorden!B66</f>
        <v/>
      </c>
      <c r="B200" s="687" t="str">
        <f>Antwoorden!C66</f>
        <v/>
      </c>
      <c r="C200" s="543" t="str">
        <f>Antwoorden!D66</f>
        <v/>
      </c>
      <c r="D200" s="549" t="str">
        <f t="shared" si="2"/>
        <v/>
      </c>
      <c r="E200" s="550" t="str">
        <f>Signalering!A52</f>
        <v>*</v>
      </c>
      <c r="F200" s="551" t="str">
        <f>Signalering!B52</f>
        <v>de sociale en emotionele ontwikkeling</v>
      </c>
      <c r="G200" s="552" t="str">
        <f>Antwoorden!E66</f>
        <v/>
      </c>
    </row>
    <row r="201" spans="1:7">
      <c r="A201" s="543" t="str">
        <f>Antwoorden!B67</f>
        <v/>
      </c>
      <c r="B201" s="687" t="str">
        <f>Antwoorden!C67</f>
        <v/>
      </c>
      <c r="C201" s="543" t="str">
        <f>Antwoorden!D67</f>
        <v/>
      </c>
      <c r="D201" s="553" t="str">
        <f t="shared" si="2"/>
        <v/>
      </c>
      <c r="E201" s="554" t="str">
        <f>Signalering!A53</f>
        <v>*</v>
      </c>
      <c r="F201" s="555" t="str">
        <f>Signalering!B53</f>
        <v>werkhouding en motivatie</v>
      </c>
      <c r="G201" s="556" t="str">
        <f>Antwoorden!E67</f>
        <v/>
      </c>
    </row>
    <row r="202" spans="1:7" ht="36">
      <c r="A202" s="543" t="str">
        <f>Antwoorden!B68</f>
        <v/>
      </c>
      <c r="B202" s="687" t="str">
        <f>Antwoorden!C68</f>
        <v/>
      </c>
      <c r="C202" s="543" t="str">
        <f>Antwoorden!D68</f>
        <v/>
      </c>
      <c r="D202" s="561" t="str">
        <f t="shared" si="2"/>
        <v/>
      </c>
      <c r="E202" s="545" t="str">
        <f>Signalering!A54</f>
        <v>2.17</v>
      </c>
      <c r="F202" s="546" t="str">
        <f>Signalering!B54</f>
        <v>Voor een nauwkeuriger beeld van gesignaleerde zorg- of aandachtspunten worden beschikbare (betrouwbare) hulpmiddelen gebruikt.</v>
      </c>
      <c r="G202" s="562" t="str">
        <f>Antwoorden!E68</f>
        <v/>
      </c>
    </row>
    <row r="203" spans="1:7" ht="48">
      <c r="A203" s="543" t="str">
        <f>Antwoorden!B69</f>
        <v/>
      </c>
      <c r="B203" s="687" t="str">
        <f>Antwoorden!C69</f>
        <v/>
      </c>
      <c r="C203" s="543" t="str">
        <f>Antwoorden!D69</f>
        <v/>
      </c>
      <c r="D203" s="563" t="str">
        <f t="shared" si="2"/>
        <v/>
      </c>
      <c r="E203" s="564" t="str">
        <f>Signalering!A55</f>
        <v>2.18</v>
      </c>
      <c r="F203" s="565" t="str">
        <f>Signalering!B55</f>
        <v>Verschillen van inzicht tussen ouders, leerkracht en/of leerling, die zichtbaar worden naar aanleiding van de verzamelde aanvullende gegevens, worden besproken en zoveel mogelijk verhelderd.</v>
      </c>
      <c r="G203" s="566" t="str">
        <f>Antwoorden!E69</f>
        <v/>
      </c>
    </row>
    <row r="204" spans="1:7" ht="36">
      <c r="A204" s="543" t="str">
        <f>Antwoorden!B70</f>
        <v/>
      </c>
      <c r="B204" s="687" t="str">
        <f>Antwoorden!C70</f>
        <v/>
      </c>
      <c r="C204" s="543" t="str">
        <f>Antwoorden!D70</f>
        <v/>
      </c>
      <c r="D204" s="561" t="str">
        <f t="shared" si="2"/>
        <v/>
      </c>
      <c r="E204" s="545" t="str">
        <f>Signalering!A56</f>
        <v>2.19</v>
      </c>
      <c r="F204" s="546" t="str">
        <f>Signalering!B56</f>
        <v>Indien nodig wordt, in overleg met ouders en leerling en ter aanvulling op aanpassingen in onderwijsaanbod en begeleiding, een handelingsplan opgesteld.</v>
      </c>
      <c r="G204" s="562" t="str">
        <f>Antwoorden!E70</f>
        <v/>
      </c>
    </row>
    <row r="205" spans="1:7" ht="36">
      <c r="A205" s="543" t="str">
        <f>Antwoorden!B71</f>
        <v/>
      </c>
      <c r="B205" s="687" t="str">
        <f>Antwoorden!C71</f>
        <v/>
      </c>
      <c r="C205" s="543" t="str">
        <f>Antwoorden!D71</f>
        <v/>
      </c>
      <c r="D205" s="561" t="str">
        <f t="shared" si="2"/>
        <v/>
      </c>
      <c r="E205" s="545" t="str">
        <f>Signalering!A57</f>
        <v>2.20</v>
      </c>
      <c r="F205" s="546" t="str">
        <f>Signalering!B57</f>
        <v>Er wordt gebruik gemaakt van beschikbare expertise op het gebied van (hoog)begaafdheid om de verzamelde gegevens te interpreteren.</v>
      </c>
      <c r="G205" s="562" t="str">
        <f>Antwoorden!E71</f>
        <v/>
      </c>
    </row>
    <row r="206" spans="1:7" ht="24">
      <c r="A206" s="543" t="str">
        <f>Antwoorden!B72</f>
        <v/>
      </c>
      <c r="B206" s="687" t="str">
        <f>Antwoorden!C72</f>
        <v/>
      </c>
      <c r="C206" s="543" t="str">
        <f>Antwoorden!D72</f>
        <v/>
      </c>
      <c r="D206" s="563" t="str">
        <f t="shared" si="2"/>
        <v/>
      </c>
      <c r="E206" s="564" t="str">
        <f>Signalering!A58</f>
        <v>2.21</v>
      </c>
      <c r="F206" s="565" t="str">
        <f>Signalering!B58</f>
        <v>Er zijn duidelijke richtlijnen om tot een beslissing te komen tot het uitvoeren van een (extern) psychodiagnostisch onderzoek.</v>
      </c>
      <c r="G206" s="566" t="str">
        <f>Antwoorden!E72</f>
        <v/>
      </c>
    </row>
    <row r="207" spans="1:7" ht="15" customHeight="1">
      <c r="A207" s="538"/>
      <c r="B207" s="572" t="s">
        <v>675</v>
      </c>
      <c r="C207" s="538"/>
      <c r="D207" s="571"/>
      <c r="E207" s="571"/>
      <c r="F207" s="857" t="str">
        <f>"Gemiddelde mate van realisatie: "&amp;ROUND(Resultaat!H11,2)*100&amp;"% - Percentage ontwikkelpunten: "&amp;ROUND(Resultaat!J11,2)*100&amp;"% - Gemiddelde mate van belang ("&amp;Score_niet_belangrijk&amp;"-"&amp;Score_belangrijk&amp;"): "&amp;ROUND(Resultaat!I11,1)</f>
        <v>Gemiddelde mate van realisatie: 0% - Percentage ontwikkelpunten: 0% - Gemiddelde mate van belang (0-2): 0</v>
      </c>
      <c r="G207" s="857"/>
    </row>
    <row r="208" spans="1:7" s="674" customFormat="1" ht="15">
      <c r="A208" s="572"/>
      <c r="B208" s="572"/>
      <c r="C208" s="572"/>
      <c r="D208" s="948"/>
      <c r="E208" s="948"/>
      <c r="F208" s="948"/>
      <c r="G208" s="948"/>
    </row>
    <row r="209" spans="1:7" ht="15" customHeight="1">
      <c r="A209" s="543" t="str">
        <f>Antwoorden!B74</f>
        <v>BORGING DOORGAANDE LIJN</v>
      </c>
      <c r="B209" s="572" t="s">
        <v>675</v>
      </c>
      <c r="C209" s="543">
        <f>Antwoorden!D74</f>
        <v>0</v>
      </c>
      <c r="D209" s="675"/>
      <c r="E209" s="676"/>
      <c r="F209" s="677" t="str">
        <f>Signalering!B60</f>
        <v>BORGING DOORGAANDE LIJN</v>
      </c>
      <c r="G209" s="673" t="s">
        <v>420</v>
      </c>
    </row>
    <row r="210" spans="1:7" ht="36">
      <c r="A210" s="543" t="str">
        <f>Antwoorden!B75</f>
        <v/>
      </c>
      <c r="B210" s="687" t="str">
        <f>Antwoorden!C75</f>
        <v/>
      </c>
      <c r="C210" s="543" t="str">
        <f>Antwoorden!D75</f>
        <v/>
      </c>
      <c r="D210" s="563" t="str">
        <f t="shared" ref="D210:D220" si="3">IF(C210=1,"!","")</f>
        <v/>
      </c>
      <c r="E210" s="564" t="str">
        <f>Signalering!A61</f>
        <v>2.22</v>
      </c>
      <c r="F210" s="565" t="str">
        <f>Signalering!B61</f>
        <v>Het vaststellen van en aansluiten op (onderwijs)behoeften maakt onderdeel uit van een cyclisch proces van handelen, evalueren en bijstelling.</v>
      </c>
      <c r="G210" s="566" t="str">
        <f>Antwoorden!E75</f>
        <v/>
      </c>
    </row>
    <row r="211" spans="1:7" ht="24">
      <c r="A211" s="543" t="str">
        <f>Antwoorden!B76</f>
        <v/>
      </c>
      <c r="B211" s="572" t="s">
        <v>675</v>
      </c>
      <c r="C211" s="543" t="str">
        <f>Antwoorden!D76</f>
        <v/>
      </c>
      <c r="D211" s="561" t="str">
        <f t="shared" si="3"/>
        <v/>
      </c>
      <c r="E211" s="545" t="str">
        <f>Signalering!A62</f>
        <v>2.23</v>
      </c>
      <c r="F211" s="546" t="str">
        <f>Signalering!B62</f>
        <v>Gegevens over onderwijsaanpassingen en begeleiding worden geregistreerd met betrekking tot:</v>
      </c>
      <c r="G211" s="562" t="str">
        <f>Antwoorden!E76</f>
        <v/>
      </c>
    </row>
    <row r="212" spans="1:7">
      <c r="A212" s="543" t="str">
        <f>Antwoorden!B77</f>
        <v/>
      </c>
      <c r="B212" s="687" t="str">
        <f>Antwoorden!C77</f>
        <v/>
      </c>
      <c r="C212" s="543" t="str">
        <f>Antwoorden!D77</f>
        <v/>
      </c>
      <c r="D212" s="549" t="str">
        <f t="shared" si="3"/>
        <v/>
      </c>
      <c r="E212" s="550" t="str">
        <f>Signalering!A63</f>
        <v>*</v>
      </c>
      <c r="F212" s="551" t="str">
        <f>Signalering!B63</f>
        <v>doubleren</v>
      </c>
      <c r="G212" s="552" t="str">
        <f>Antwoorden!E77</f>
        <v/>
      </c>
    </row>
    <row r="213" spans="1:7">
      <c r="A213" s="543" t="str">
        <f>Antwoorden!B78</f>
        <v/>
      </c>
      <c r="B213" s="687" t="str">
        <f>Antwoorden!C78</f>
        <v/>
      </c>
      <c r="C213" s="543" t="str">
        <f>Antwoorden!D78</f>
        <v/>
      </c>
      <c r="D213" s="549" t="str">
        <f t="shared" si="3"/>
        <v/>
      </c>
      <c r="E213" s="550" t="str">
        <f>Signalering!A64</f>
        <v>*</v>
      </c>
      <c r="F213" s="551" t="str">
        <f>Signalering!B64</f>
        <v>versnelling</v>
      </c>
      <c r="G213" s="552" t="str">
        <f>Antwoorden!E78</f>
        <v/>
      </c>
    </row>
    <row r="214" spans="1:7">
      <c r="A214" s="543" t="str">
        <f>Antwoorden!B79</f>
        <v/>
      </c>
      <c r="B214" s="687" t="str">
        <f>Antwoorden!C79</f>
        <v/>
      </c>
      <c r="C214" s="543" t="str">
        <f>Antwoorden!D79</f>
        <v/>
      </c>
      <c r="D214" s="549" t="str">
        <f t="shared" si="3"/>
        <v/>
      </c>
      <c r="E214" s="550" t="str">
        <f>Signalering!A65</f>
        <v>*</v>
      </c>
      <c r="F214" s="551" t="str">
        <f>Signalering!B65</f>
        <v>vakgebieden waarvoor compacting wordt toegepast</v>
      </c>
      <c r="G214" s="552" t="str">
        <f>Antwoorden!E79</f>
        <v/>
      </c>
    </row>
    <row r="215" spans="1:7">
      <c r="A215" s="543" t="str">
        <f>Antwoorden!B80</f>
        <v/>
      </c>
      <c r="B215" s="687" t="str">
        <f>Antwoorden!C80</f>
        <v/>
      </c>
      <c r="C215" s="543" t="str">
        <f>Antwoorden!D80</f>
        <v/>
      </c>
      <c r="D215" s="549" t="str">
        <f t="shared" si="3"/>
        <v/>
      </c>
      <c r="E215" s="550" t="str">
        <f>Signalering!A66</f>
        <v>*</v>
      </c>
      <c r="F215" s="551" t="str">
        <f>Signalering!B66</f>
        <v>(afgeronde) verrijkingsactiviteiten</v>
      </c>
      <c r="G215" s="552" t="str">
        <f>Antwoorden!E80</f>
        <v/>
      </c>
    </row>
    <row r="216" spans="1:7">
      <c r="A216" s="543" t="str">
        <f>Antwoorden!B81</f>
        <v/>
      </c>
      <c r="B216" s="687" t="str">
        <f>Antwoorden!C81</f>
        <v/>
      </c>
      <c r="C216" s="543" t="str">
        <f>Antwoorden!D81</f>
        <v/>
      </c>
      <c r="D216" s="549" t="str">
        <f t="shared" si="3"/>
        <v/>
      </c>
      <c r="E216" s="550" t="str">
        <f>Signalering!A67</f>
        <v>*</v>
      </c>
      <c r="F216" s="551" t="str">
        <f>Signalering!B67</f>
        <v xml:space="preserve">wijze van (interne en externe) begeleiding </v>
      </c>
      <c r="G216" s="552" t="str">
        <f>Antwoorden!E81</f>
        <v/>
      </c>
    </row>
    <row r="217" spans="1:7" ht="36">
      <c r="A217" s="543" t="str">
        <f>Antwoorden!B82</f>
        <v/>
      </c>
      <c r="B217" s="572" t="s">
        <v>675</v>
      </c>
      <c r="C217" s="543" t="str">
        <f>Antwoorden!D82</f>
        <v/>
      </c>
      <c r="D217" s="561" t="str">
        <f t="shared" si="3"/>
        <v/>
      </c>
      <c r="E217" s="545" t="str">
        <f>Signalering!A68</f>
        <v>2.24</v>
      </c>
      <c r="F217" s="546" t="str">
        <f>Signalering!B68</f>
        <v>Beschikbare gegevens over de leerkenmerken, leerling-kenmerken, onderwijsaanpassingen en begeleiding worden overgedragen:</v>
      </c>
      <c r="G217" s="562" t="str">
        <f>Antwoorden!E82</f>
        <v/>
      </c>
    </row>
    <row r="218" spans="1:7" ht="24">
      <c r="A218" s="543" t="str">
        <f>Antwoorden!B83</f>
        <v/>
      </c>
      <c r="B218" s="687" t="str">
        <f>Antwoorden!C83</f>
        <v/>
      </c>
      <c r="C218" s="543" t="str">
        <f>Antwoorden!D83</f>
        <v/>
      </c>
      <c r="D218" s="549" t="str">
        <f t="shared" si="3"/>
        <v/>
      </c>
      <c r="E218" s="550" t="str">
        <f>Signalering!A69</f>
        <v>*</v>
      </c>
      <c r="F218" s="551" t="str">
        <f>Signalering!B69</f>
        <v>aan het eind van een groep aan de leerkracht van de volgende groep</v>
      </c>
      <c r="G218" s="552" t="str">
        <f>Antwoorden!E83</f>
        <v/>
      </c>
    </row>
    <row r="219" spans="1:7">
      <c r="A219" s="543" t="str">
        <f>Antwoorden!B84</f>
        <v/>
      </c>
      <c r="B219" s="687" t="str">
        <f>Antwoorden!C84</f>
        <v/>
      </c>
      <c r="C219" s="543" t="str">
        <f>Antwoorden!D84</f>
        <v/>
      </c>
      <c r="D219" s="549" t="str">
        <f t="shared" si="3"/>
        <v/>
      </c>
      <c r="E219" s="550" t="str">
        <f>Signalering!A70</f>
        <v>*</v>
      </c>
      <c r="F219" s="551" t="str">
        <f>Signalering!B70</f>
        <v>bij verandering van school</v>
      </c>
      <c r="G219" s="552" t="str">
        <f>Antwoorden!E84</f>
        <v/>
      </c>
    </row>
    <row r="220" spans="1:7">
      <c r="A220" s="543" t="str">
        <f>Antwoorden!B85</f>
        <v/>
      </c>
      <c r="B220" s="687" t="str">
        <f>Antwoorden!C85</f>
        <v/>
      </c>
      <c r="C220" s="543" t="str">
        <f>Antwoorden!D85</f>
        <v/>
      </c>
      <c r="D220" s="553" t="str">
        <f t="shared" si="3"/>
        <v/>
      </c>
      <c r="E220" s="554" t="str">
        <f>Signalering!A71</f>
        <v>*</v>
      </c>
      <c r="F220" s="555" t="str">
        <f>Signalering!B71</f>
        <v>aan het eind van groep 8 aan het voortgezet onderwijs</v>
      </c>
      <c r="G220" s="556" t="str">
        <f>Antwoorden!E85</f>
        <v/>
      </c>
    </row>
    <row r="221" spans="1:7" s="69" customFormat="1" ht="15" customHeight="1">
      <c r="A221" s="567"/>
      <c r="B221" s="572" t="s">
        <v>675</v>
      </c>
      <c r="C221" s="567"/>
      <c r="D221" s="568"/>
      <c r="E221" s="568"/>
      <c r="F221" s="857" t="str">
        <f>"Gemiddelde mate van realisatie: "&amp;ROUND(Resultaat!H12,2)*100&amp;"% - Percentage ontwikkelpunten: "&amp;ROUND(Resultaat!J12,2)*100&amp;"% - Gemiddelde mate van belang ("&amp;Score_niet_belangrijk&amp;"-"&amp;Score_belangrijk&amp;"): "&amp;ROUND(Resultaat!I12,1)</f>
        <v>Gemiddelde mate van realisatie: 0% - Percentage ontwikkelpunten: 0% - Gemiddelde mate van belang (0-2): 0</v>
      </c>
      <c r="G221" s="857"/>
    </row>
    <row r="222" spans="1:7" s="433" customFormat="1">
      <c r="A222" s="577"/>
      <c r="B222" s="572" t="s">
        <v>675</v>
      </c>
      <c r="C222" s="577"/>
      <c r="D222" s="896"/>
      <c r="E222" s="896"/>
      <c r="F222" s="896"/>
      <c r="G222" s="896"/>
    </row>
    <row r="223" spans="1:7" ht="24.95" customHeight="1" thickBot="1">
      <c r="A223" s="538"/>
      <c r="B223" s="572" t="s">
        <v>675</v>
      </c>
      <c r="C223" s="538"/>
      <c r="D223" s="678"/>
      <c r="E223" s="678"/>
      <c r="F223" s="678" t="s">
        <v>679</v>
      </c>
      <c r="G223" s="678"/>
    </row>
    <row r="224" spans="1:7" s="69" customFormat="1" ht="15" customHeight="1" thickTop="1">
      <c r="A224" s="578"/>
      <c r="B224" s="572" t="s">
        <v>675</v>
      </c>
      <c r="C224" s="578"/>
      <c r="D224" s="672"/>
      <c r="E224" s="672"/>
      <c r="F224" s="541" t="s">
        <v>622</v>
      </c>
      <c r="G224" s="542" t="s">
        <v>420</v>
      </c>
    </row>
    <row r="225" spans="1:7" ht="24">
      <c r="A225" s="538" t="str">
        <f>Antwoorden!B88</f>
        <v/>
      </c>
      <c r="B225" s="572" t="s">
        <v>675</v>
      </c>
      <c r="C225" s="538" t="str">
        <f>Antwoorden!D88</f>
        <v/>
      </c>
      <c r="D225" s="561" t="str">
        <f t="shared" ref="D225:D233" si="4">IF(C225=1,"!","")</f>
        <v/>
      </c>
      <c r="E225" s="545" t="str">
        <f>'Onderwijs en begeleiding'!A7</f>
        <v>3.1</v>
      </c>
      <c r="F225" s="546" t="str">
        <f>'Onderwijs en begeleiding'!B7</f>
        <v>Leerkrachten zijn op de hoogte van de volgende mogelijke begeleidingsmaatregelen voor (hoog)begaafde leerlingen:</v>
      </c>
      <c r="G225" s="562" t="str">
        <f>Antwoorden!E88</f>
        <v/>
      </c>
    </row>
    <row r="226" spans="1:7">
      <c r="A226" s="538" t="str">
        <f>Antwoorden!B89</f>
        <v/>
      </c>
      <c r="B226" s="572" t="str">
        <f>Antwoorden!C89</f>
        <v/>
      </c>
      <c r="C226" s="538" t="str">
        <f>Antwoorden!D89</f>
        <v/>
      </c>
      <c r="D226" s="549" t="str">
        <f t="shared" si="4"/>
        <v/>
      </c>
      <c r="E226" s="550" t="str">
        <f>'Onderwijs en begeleiding'!A8</f>
        <v>*</v>
      </c>
      <c r="F226" s="551" t="str">
        <f>'Onderwijs en begeleiding'!B8</f>
        <v>versnellen</v>
      </c>
      <c r="G226" s="552" t="str">
        <f>Antwoorden!E89</f>
        <v/>
      </c>
    </row>
    <row r="227" spans="1:7">
      <c r="A227" s="538" t="str">
        <f>Antwoorden!B90</f>
        <v/>
      </c>
      <c r="B227" s="572" t="str">
        <f>Antwoorden!C90</f>
        <v/>
      </c>
      <c r="C227" s="538" t="str">
        <f>Antwoorden!D90</f>
        <v/>
      </c>
      <c r="D227" s="549" t="str">
        <f t="shared" si="4"/>
        <v/>
      </c>
      <c r="E227" s="550" t="str">
        <f>'Onderwijs en begeleiding'!A9</f>
        <v>*</v>
      </c>
      <c r="F227" s="551" t="str">
        <f>'Onderwijs en begeleiding'!B9</f>
        <v>compacten</v>
      </c>
      <c r="G227" s="552" t="str">
        <f>Antwoorden!E90</f>
        <v/>
      </c>
    </row>
    <row r="228" spans="1:7">
      <c r="A228" s="538" t="str">
        <f>Antwoorden!B91</f>
        <v/>
      </c>
      <c r="B228" s="572" t="str">
        <f>Antwoorden!C91</f>
        <v/>
      </c>
      <c r="C228" s="538" t="str">
        <f>Antwoorden!D91</f>
        <v/>
      </c>
      <c r="D228" s="549" t="str">
        <f t="shared" si="4"/>
        <v/>
      </c>
      <c r="E228" s="550" t="str">
        <f>'Onderwijs en begeleiding'!A10</f>
        <v>*</v>
      </c>
      <c r="F228" s="551" t="str">
        <f>'Onderwijs en begeleiding'!B10</f>
        <v>verrijkingsonderwijs binnen de eigen groep</v>
      </c>
      <c r="G228" s="552" t="str">
        <f>Antwoorden!E91</f>
        <v/>
      </c>
    </row>
    <row r="229" spans="1:7">
      <c r="A229" s="538" t="str">
        <f>Antwoorden!B92</f>
        <v/>
      </c>
      <c r="B229" s="572" t="str">
        <f>Antwoorden!C92</f>
        <v/>
      </c>
      <c r="C229" s="538" t="str">
        <f>Antwoorden!D92</f>
        <v/>
      </c>
      <c r="D229" s="549" t="str">
        <f t="shared" si="4"/>
        <v/>
      </c>
      <c r="E229" s="550" t="str">
        <f>'Onderwijs en begeleiding'!A11</f>
        <v>*</v>
      </c>
      <c r="F229" s="551" t="str">
        <f>'Onderwijs en begeleiding'!B11</f>
        <v>verrijkingsonderwijs buiten de eigen groep (plusgroep)</v>
      </c>
      <c r="G229" s="552" t="str">
        <f>Antwoorden!E92</f>
        <v/>
      </c>
    </row>
    <row r="230" spans="1:7">
      <c r="A230" s="538" t="str">
        <f>Antwoorden!B93</f>
        <v/>
      </c>
      <c r="B230" s="572" t="str">
        <f>Antwoorden!C93</f>
        <v/>
      </c>
      <c r="C230" s="538" t="str">
        <f>Antwoorden!D93</f>
        <v/>
      </c>
      <c r="D230" s="553" t="str">
        <f t="shared" si="4"/>
        <v/>
      </c>
      <c r="E230" s="554" t="str">
        <f>'Onderwijs en begeleiding'!A12</f>
        <v>*</v>
      </c>
      <c r="F230" s="555" t="str">
        <f>'Onderwijs en begeleiding'!B12</f>
        <v xml:space="preserve">overige begeleidingsmaatregelen </v>
      </c>
      <c r="G230" s="556" t="str">
        <f>Antwoorden!E93</f>
        <v/>
      </c>
    </row>
    <row r="231" spans="1:7" ht="36">
      <c r="A231" s="538" t="str">
        <f>Antwoorden!B94</f>
        <v/>
      </c>
      <c r="B231" s="572" t="str">
        <f>Antwoorden!C94</f>
        <v/>
      </c>
      <c r="C231" s="538" t="str">
        <f>Antwoorden!D94</f>
        <v/>
      </c>
      <c r="D231" s="563" t="str">
        <f t="shared" si="4"/>
        <v/>
      </c>
      <c r="E231" s="564" t="str">
        <f>'Onderwijs en begeleiding'!A13</f>
        <v>3.2</v>
      </c>
      <c r="F231" s="565" t="str">
        <f>'Onderwijs en begeleiding'!B13</f>
        <v>In het plan van aanpak/handelingsplan wordt ingegaan op de actuele cognitieve, sociale én emotionele behoeften van een individuele (hoog)begaafde leerling.</v>
      </c>
      <c r="G231" s="566" t="str">
        <f>Antwoorden!E94</f>
        <v/>
      </c>
    </row>
    <row r="232" spans="1:7" ht="36">
      <c r="A232" s="538" t="str">
        <f>Antwoorden!B95</f>
        <v/>
      </c>
      <c r="B232" s="572" t="str">
        <f>Antwoorden!C95</f>
        <v/>
      </c>
      <c r="C232" s="538" t="str">
        <f>Antwoorden!D95</f>
        <v/>
      </c>
      <c r="D232" s="563" t="str">
        <f t="shared" si="4"/>
        <v/>
      </c>
      <c r="E232" s="564" t="str">
        <f>'Onderwijs en begeleiding'!A14</f>
        <v>3.3</v>
      </c>
      <c r="F232" s="565" t="str">
        <f>'Onderwijs en begeleiding'!B14</f>
        <v>Uit de door de school mogelijk te bieden begeleidingsvormen wordt een keuze gemaakt op basis van de cognitieve, sociale en emotionele behoeften van de leerling.</v>
      </c>
      <c r="G232" s="566" t="str">
        <f>Antwoorden!E95</f>
        <v/>
      </c>
    </row>
    <row r="233" spans="1:7" ht="36.75" customHeight="1">
      <c r="A233" s="538" t="str">
        <f>Antwoorden!B96</f>
        <v/>
      </c>
      <c r="B233" s="572" t="str">
        <f>Antwoorden!C96</f>
        <v/>
      </c>
      <c r="C233" s="538" t="str">
        <f>Antwoorden!D96</f>
        <v/>
      </c>
      <c r="D233" s="563" t="str">
        <f t="shared" si="4"/>
        <v/>
      </c>
      <c r="E233" s="564" t="str">
        <f>'Onderwijs en begeleiding'!A15</f>
        <v>3.4</v>
      </c>
      <c r="F233" s="565" t="str">
        <f>'Onderwijs en begeleiding'!B15</f>
        <v>De aanpassing in het onderwijsaanbod/de begeleiding van de (hoog)begaafde leerling wordt ook door de leerling bijgehouden, bijvoorbeeld middels een logboek of een portfolio.</v>
      </c>
      <c r="G233" s="566" t="str">
        <f>Antwoorden!E96</f>
        <v/>
      </c>
    </row>
    <row r="234" spans="1:7" ht="15" customHeight="1">
      <c r="A234" s="538"/>
      <c r="B234" s="572"/>
      <c r="C234" s="538"/>
      <c r="D234" s="571"/>
      <c r="E234" s="571"/>
      <c r="F234" s="857" t="str">
        <f>"Gemiddelde mate van realisatie: "&amp;ROUND(Resultaat!H14,2)*100&amp;"% - Percentage ontwikkelpunten: "&amp;ROUND(Resultaat!J14,2)*100&amp;"% - Gemiddelde mate van belang ("&amp;Score_niet_belangrijk&amp;"-"&amp;Score_belangrijk&amp;"): "&amp;ROUND(Resultaat!I14,1)</f>
        <v>Gemiddelde mate van realisatie: 0% - Percentage ontwikkelpunten: 0% - Gemiddelde mate van belang (0-2): 0</v>
      </c>
      <c r="G234" s="857"/>
    </row>
    <row r="235" spans="1:7">
      <c r="A235" s="538" t="str">
        <f>Antwoorden!B97</f>
        <v/>
      </c>
      <c r="B235" s="572" t="s">
        <v>675</v>
      </c>
      <c r="C235" s="538" t="str">
        <f>Antwoorden!D97</f>
        <v/>
      </c>
      <c r="D235" s="894"/>
      <c r="E235" s="894"/>
      <c r="F235" s="894"/>
      <c r="G235" s="894"/>
    </row>
    <row r="236" spans="1:7" ht="15" customHeight="1">
      <c r="A236" s="538" t="str">
        <f>Antwoorden!B98</f>
        <v>INZET ICT</v>
      </c>
      <c r="B236" s="572" t="s">
        <v>675</v>
      </c>
      <c r="C236" s="538">
        <f>Antwoorden!D98</f>
        <v>0</v>
      </c>
      <c r="D236" s="573"/>
      <c r="E236" s="576"/>
      <c r="F236" s="575" t="str">
        <f>'Onderwijs en begeleiding'!B17</f>
        <v>INZET ICT</v>
      </c>
      <c r="G236" s="542" t="s">
        <v>420</v>
      </c>
    </row>
    <row r="237" spans="1:7" ht="48">
      <c r="A237" s="538" t="str">
        <f>Antwoorden!B99</f>
        <v/>
      </c>
      <c r="B237" s="572" t="str">
        <f>Antwoorden!C99</f>
        <v/>
      </c>
      <c r="C237" s="538" t="str">
        <f>Antwoorden!D99</f>
        <v/>
      </c>
      <c r="D237" s="563" t="str">
        <f>IF(C237=1,"!","")</f>
        <v/>
      </c>
      <c r="E237" s="564" t="str">
        <f>'Onderwijs en begeleiding'!A18</f>
        <v>3.5</v>
      </c>
      <c r="F237" s="565" t="str">
        <f>'Onderwijs en begeleiding'!B18</f>
        <v>Er wordt gebruik gemaakt van mogelijkheden, die met ICT ondersteund worden, voor de registratie en analyse van toetsgegevens om het onderwijsaanbod efficiënter en beter af te stemmen op de mogelijkheden van de leerling.</v>
      </c>
      <c r="G237" s="566" t="str">
        <f>Antwoorden!E99</f>
        <v/>
      </c>
    </row>
    <row r="238" spans="1:7" ht="36">
      <c r="A238" s="538" t="str">
        <f>Antwoorden!B100</f>
        <v/>
      </c>
      <c r="B238" s="572" t="str">
        <f>Antwoorden!C100</f>
        <v/>
      </c>
      <c r="C238" s="538" t="str">
        <f>Antwoorden!D100</f>
        <v/>
      </c>
      <c r="D238" s="563" t="str">
        <f>IF(C238=1,"!","")</f>
        <v/>
      </c>
      <c r="E238" s="564" t="str">
        <f>'Onderwijs en begeleiding'!A19</f>
        <v>3.6</v>
      </c>
      <c r="F238" s="565" t="str">
        <f>'Onderwijs en begeleiding'!B19</f>
        <v>Er wordt gebruik gemaakt van gevarieerde multimediale toepassingen, waarmee rekening gehouden kan worden met verschillen in leer- en expressiestijlen.</v>
      </c>
      <c r="G238" s="566" t="str">
        <f>Antwoorden!E100</f>
        <v/>
      </c>
    </row>
    <row r="239" spans="1:7" ht="48">
      <c r="A239" s="538" t="str">
        <f>Antwoorden!B101</f>
        <v/>
      </c>
      <c r="B239" s="572" t="str">
        <f>Antwoorden!C101</f>
        <v/>
      </c>
      <c r="C239" s="538" t="str">
        <f>Antwoorden!D101</f>
        <v/>
      </c>
      <c r="D239" s="563" t="str">
        <f>IF(C239=1,"!","")</f>
        <v/>
      </c>
      <c r="E239" s="564" t="str">
        <f>'Onderwijs en begeleiding'!A20</f>
        <v>3.7</v>
      </c>
      <c r="F239" s="565" t="str">
        <f>'Onderwijs en begeleiding'!B20</f>
        <v>Er wordt gebruik gemaakt van een electronische leeromgeving, waarbinnen leerkrachten en leerlingen ondersteund worden in de begeleiding van het leerproces en in het vastleggen van de voortgang van leerresultaten.</v>
      </c>
      <c r="G239" s="566" t="str">
        <f>Antwoorden!E101</f>
        <v/>
      </c>
    </row>
    <row r="240" spans="1:7" ht="50.1" customHeight="1">
      <c r="A240" s="538" t="str">
        <f>Antwoorden!B102</f>
        <v/>
      </c>
      <c r="B240" s="572" t="str">
        <f>Antwoorden!C102</f>
        <v/>
      </c>
      <c r="C240" s="538" t="str">
        <f>Antwoorden!D102</f>
        <v/>
      </c>
      <c r="D240" s="563" t="str">
        <f>IF(C240=1,"!","")</f>
        <v/>
      </c>
      <c r="E240" s="564" t="str">
        <f>'Onderwijs en begeleiding'!A21</f>
        <v>3.8</v>
      </c>
      <c r="F240" s="565" t="str">
        <f>'Onderwijs en begeleiding'!B21</f>
        <v>Er wordt gebruik gemaakt van adaptieve programma's (software), waarbij het aanbod gedifferentieerd wordt aangeboden (qua niveau en leertempo) op basis van door het systeem geregistreerde en geanalyseerde voortgang van de leerling.</v>
      </c>
      <c r="G240" s="566" t="str">
        <f>Antwoorden!E102</f>
        <v/>
      </c>
    </row>
    <row r="241" spans="1:7" s="69" customFormat="1" ht="15" customHeight="1">
      <c r="A241" s="567"/>
      <c r="B241" s="572"/>
      <c r="C241" s="567"/>
      <c r="D241" s="580"/>
      <c r="E241" s="568"/>
      <c r="F241" s="857" t="str">
        <f>"Gemiddelde mate van realisatie: "&amp;ROUND(Resultaat!H15,2)*100&amp;"% - Percentage ontwikkelpunten: "&amp;ROUND(Resultaat!J15,2)*100&amp;"% - Gemiddelde mate van belang ("&amp;Score_niet_belangrijk&amp;"-"&amp;Score_belangrijk&amp;"): "&amp;ROUND(Resultaat!I15,1)</f>
        <v>Gemiddelde mate van realisatie: 0% - Percentage ontwikkelpunten: 0% - Gemiddelde mate van belang (0-2): 0</v>
      </c>
      <c r="G241" s="857"/>
    </row>
    <row r="242" spans="1:7" s="69" customFormat="1" ht="15" customHeight="1">
      <c r="A242" s="567"/>
      <c r="B242" s="572"/>
      <c r="C242" s="567"/>
      <c r="D242" s="877"/>
      <c r="E242" s="877"/>
      <c r="F242" s="877"/>
      <c r="G242" s="877"/>
    </row>
    <row r="243" spans="1:7" ht="6" customHeight="1">
      <c r="A243" s="538" t="str">
        <f>Antwoorden!B105</f>
        <v/>
      </c>
      <c r="B243" s="572" t="s">
        <v>675</v>
      </c>
      <c r="C243" s="538" t="str">
        <f>Antwoorden!D105</f>
        <v/>
      </c>
      <c r="D243" s="957"/>
      <c r="E243" s="957"/>
      <c r="F243" s="957"/>
      <c r="G243" s="957"/>
    </row>
    <row r="244" spans="1:7" ht="15" customHeight="1">
      <c r="A244" s="538" t="str">
        <f>Antwoorden!B104</f>
        <v>VERSNELLEN</v>
      </c>
      <c r="B244" s="572" t="s">
        <v>675</v>
      </c>
      <c r="C244" s="538">
        <f>Antwoorden!D104</f>
        <v>0</v>
      </c>
      <c r="D244" s="573"/>
      <c r="E244" s="576"/>
      <c r="F244" s="575" t="str">
        <f>'Onderwijs en begeleiding'!B23</f>
        <v>VERSNELLEN</v>
      </c>
      <c r="G244" s="584" t="s">
        <v>420</v>
      </c>
    </row>
    <row r="245" spans="1:7" ht="24">
      <c r="A245" s="538" t="str">
        <f>Antwoorden!B105</f>
        <v/>
      </c>
      <c r="B245" s="572" t="s">
        <v>675</v>
      </c>
      <c r="C245" s="538" t="str">
        <f>Antwoorden!D105</f>
        <v/>
      </c>
      <c r="D245" s="561" t="str">
        <f t="shared" ref="D245:D258" si="5">IF(C245=1,"!","")</f>
        <v/>
      </c>
      <c r="E245" s="545" t="str">
        <f>'Onderwijs en begeleiding'!A24</f>
        <v>3.9</v>
      </c>
      <c r="F245" s="546" t="str">
        <f>'Onderwijs en begeleiding'!B24</f>
        <v xml:space="preserve">Op school zijn de volgende vormen van versnellen (het verkorten van de schoolperiode) mogelijk: </v>
      </c>
      <c r="G245" s="562" t="str">
        <f>Antwoorden!E105</f>
        <v/>
      </c>
    </row>
    <row r="246" spans="1:7">
      <c r="A246" s="538" t="str">
        <f>Antwoorden!B106</f>
        <v/>
      </c>
      <c r="B246" s="572" t="str">
        <f>Antwoorden!C106</f>
        <v/>
      </c>
      <c r="C246" s="538" t="str">
        <f>Antwoorden!D106</f>
        <v/>
      </c>
      <c r="D246" s="549" t="str">
        <f t="shared" si="5"/>
        <v/>
      </c>
      <c r="E246" s="550" t="str">
        <f>'Onderwijs en begeleiding'!A25</f>
        <v>*</v>
      </c>
      <c r="F246" s="551" t="str">
        <f>'Onderwijs en begeleiding'!B25</f>
        <v>Vervroegd instromen in groep 1</v>
      </c>
      <c r="G246" s="552" t="str">
        <f>Antwoorden!E106</f>
        <v/>
      </c>
    </row>
    <row r="247" spans="1:7">
      <c r="A247" s="538" t="str">
        <f>Antwoorden!B107</f>
        <v/>
      </c>
      <c r="B247" s="572" t="str">
        <f>Antwoorden!C107</f>
        <v/>
      </c>
      <c r="C247" s="538" t="str">
        <f>Antwoorden!D107</f>
        <v/>
      </c>
      <c r="D247" s="549" t="str">
        <f t="shared" si="5"/>
        <v/>
      </c>
      <c r="E247" s="550" t="str">
        <f>'Onderwijs en begeleiding'!A26</f>
        <v>*</v>
      </c>
      <c r="F247" s="551" t="str">
        <f>'Onderwijs en begeleiding'!B26</f>
        <v>Groep 1 of 2 'overslaan'</v>
      </c>
      <c r="G247" s="552" t="str">
        <f>Antwoorden!E107</f>
        <v/>
      </c>
    </row>
    <row r="248" spans="1:7">
      <c r="A248" s="538" t="str">
        <f>Antwoorden!B108</f>
        <v/>
      </c>
      <c r="B248" s="572" t="str">
        <f>Antwoorden!C108</f>
        <v/>
      </c>
      <c r="C248" s="538" t="str">
        <f>Antwoorden!D108</f>
        <v/>
      </c>
      <c r="D248" s="549" t="str">
        <f t="shared" si="5"/>
        <v/>
      </c>
      <c r="E248" s="550" t="str">
        <f>'Onderwijs en begeleiding'!A27</f>
        <v>*</v>
      </c>
      <c r="F248" s="551" t="str">
        <f>'Onderwijs en begeleiding'!B27</f>
        <v>Groep 1 en 2 in één schooljaar doorlopen</v>
      </c>
      <c r="G248" s="552" t="str">
        <f>Antwoorden!E108</f>
        <v/>
      </c>
    </row>
    <row r="249" spans="1:7">
      <c r="A249" s="538" t="str">
        <f>Antwoorden!B109</f>
        <v/>
      </c>
      <c r="B249" s="572" t="str">
        <f>Antwoorden!C109</f>
        <v/>
      </c>
      <c r="C249" s="538" t="str">
        <f>Antwoorden!D109</f>
        <v/>
      </c>
      <c r="D249" s="549" t="str">
        <f t="shared" si="5"/>
        <v/>
      </c>
      <c r="E249" s="550" t="str">
        <f>'Onderwijs en begeleiding'!A28</f>
        <v>*</v>
      </c>
      <c r="F249" s="551" t="str">
        <f>'Onderwijs en begeleiding'!B28</f>
        <v>Een groep 'overslaan' in de groepen 3 t/m 8</v>
      </c>
      <c r="G249" s="552" t="str">
        <f>Antwoorden!E109</f>
        <v/>
      </c>
    </row>
    <row r="250" spans="1:7" ht="24">
      <c r="A250" s="538" t="str">
        <f>Antwoorden!B110</f>
        <v/>
      </c>
      <c r="B250" s="572" t="str">
        <f>Antwoorden!C110</f>
        <v/>
      </c>
      <c r="C250" s="538" t="str">
        <f>Antwoorden!D110</f>
        <v/>
      </c>
      <c r="D250" s="549" t="str">
        <f t="shared" si="5"/>
        <v/>
      </c>
      <c r="E250" s="550" t="str">
        <f>'Onderwijs en begeleiding'!A29</f>
        <v>*</v>
      </c>
      <c r="F250" s="551" t="str">
        <f>'Onderwijs en begeleiding'!B29</f>
        <v>Meerdere groepen in één schooljaar doorlopen in de groepen 3 t/m 8</v>
      </c>
      <c r="G250" s="552" t="str">
        <f>Antwoorden!E110</f>
        <v/>
      </c>
    </row>
    <row r="251" spans="1:7">
      <c r="A251" s="538" t="str">
        <f>Antwoorden!B111</f>
        <v/>
      </c>
      <c r="B251" s="572" t="str">
        <f>Antwoorden!C111</f>
        <v/>
      </c>
      <c r="C251" s="538" t="str">
        <f>Antwoorden!D111</f>
        <v/>
      </c>
      <c r="D251" s="549" t="str">
        <f t="shared" si="5"/>
        <v/>
      </c>
      <c r="E251" s="550" t="str">
        <f>'Onderwijs en begeleiding'!A30</f>
        <v>*</v>
      </c>
      <c r="F251" s="551" t="str">
        <f>'Onderwijs en begeleiding'!B30</f>
        <v>Halverwege het schooljaar een groep overslaan</v>
      </c>
      <c r="G251" s="552" t="str">
        <f>Antwoorden!E111</f>
        <v/>
      </c>
    </row>
    <row r="252" spans="1:7">
      <c r="A252" s="538" t="str">
        <f>Antwoorden!B112</f>
        <v/>
      </c>
      <c r="B252" s="572" t="str">
        <f>Antwoorden!C112</f>
        <v/>
      </c>
      <c r="C252" s="538" t="str">
        <f>Antwoorden!D112</f>
        <v/>
      </c>
      <c r="D252" s="553" t="str">
        <f t="shared" si="5"/>
        <v/>
      </c>
      <c r="E252" s="554" t="str">
        <f>'Onderwijs en begeleiding'!A31</f>
        <v>*</v>
      </c>
      <c r="F252" s="555" t="str">
        <f>'Onderwijs en begeleiding'!B31</f>
        <v>Versnelling voor een bepaald vak.</v>
      </c>
      <c r="G252" s="556" t="str">
        <f>Antwoorden!E112</f>
        <v/>
      </c>
    </row>
    <row r="253" spans="1:7" ht="15" customHeight="1">
      <c r="A253" s="538"/>
      <c r="B253" s="572" t="s">
        <v>675</v>
      </c>
      <c r="C253" s="538"/>
      <c r="D253" s="571"/>
      <c r="E253" s="571"/>
      <c r="F253" s="857" t="str">
        <f>"Gemiddelde mate van realisatie: "&amp;ROUND(Resultaat!H16,2)*100&amp;"% - Percentage ontwikkelpunten: "&amp;ROUND(Resultaat!J16,2)*100&amp;"% - Gemiddelde mate van belang ("&amp;Score_niet_belangrijk&amp;"-"&amp;Score_belangrijk&amp;"): "&amp;ROUND(Resultaat!I16,1)</f>
        <v>Gemiddelde mate van realisatie: 0% - Percentage ontwikkelpunten: 0% - Gemiddelde mate van belang (0-2): 0</v>
      </c>
      <c r="G253" s="857"/>
    </row>
    <row r="254" spans="1:7" s="433" customFormat="1" ht="6" customHeight="1">
      <c r="A254" s="538" t="str">
        <f>Antwoorden!B116</f>
        <v/>
      </c>
      <c r="B254" s="572" t="s">
        <v>675</v>
      </c>
      <c r="C254" s="538" t="str">
        <f>Antwoorden!D116</f>
        <v/>
      </c>
      <c r="D254" s="957"/>
      <c r="E254" s="957"/>
      <c r="F254" s="957"/>
      <c r="G254" s="957"/>
    </row>
    <row r="255" spans="1:7" s="69" customFormat="1" ht="15" customHeight="1">
      <c r="A255" s="567" t="str">
        <f>Antwoorden!B109</f>
        <v/>
      </c>
      <c r="B255" s="572" t="s">
        <v>675</v>
      </c>
      <c r="C255" s="567" t="str">
        <f>Antwoorden!D109</f>
        <v/>
      </c>
      <c r="D255" s="679"/>
      <c r="E255" s="680"/>
      <c r="F255" s="681" t="s">
        <v>681</v>
      </c>
      <c r="G255" s="673" t="s">
        <v>420</v>
      </c>
    </row>
    <row r="256" spans="1:7" ht="24">
      <c r="A256" s="538" t="str">
        <f>Antwoorden!B113</f>
        <v/>
      </c>
      <c r="B256" s="572" t="str">
        <f>Antwoorden!C113</f>
        <v/>
      </c>
      <c r="C256" s="538" t="str">
        <f>Antwoorden!D113</f>
        <v/>
      </c>
      <c r="D256" s="563" t="str">
        <f t="shared" si="5"/>
        <v/>
      </c>
      <c r="E256" s="564" t="str">
        <f>'Onderwijs en begeleiding'!A32</f>
        <v>3.10</v>
      </c>
      <c r="F256" s="565" t="str">
        <f>'Onderwijs en begeleiding'!B32</f>
        <v>De school gebruikt criteria om een besluit tot versnellen te nemen.</v>
      </c>
      <c r="G256" s="566" t="str">
        <f>Antwoorden!E113</f>
        <v/>
      </c>
    </row>
    <row r="257" spans="1:9" ht="36">
      <c r="A257" s="538" t="str">
        <f>Antwoorden!B114</f>
        <v/>
      </c>
      <c r="B257" s="572" t="str">
        <f>Antwoorden!C114</f>
        <v/>
      </c>
      <c r="C257" s="538" t="str">
        <f>Antwoorden!D114</f>
        <v/>
      </c>
      <c r="D257" s="563" t="str">
        <f t="shared" si="5"/>
        <v/>
      </c>
      <c r="E257" s="564" t="str">
        <f>'Onderwijs en begeleiding'!A33</f>
        <v>3.11</v>
      </c>
      <c r="F257" s="565" t="str">
        <f>'Onderwijs en begeleiding'!B33&amp;"*"</f>
        <v>De school maakt gebruikt van beschikbare hulpmiddelen en informatie om een weloverwogen besluit tot versnelling te kunnen nemen*</v>
      </c>
      <c r="G257" s="566" t="str">
        <f>Antwoorden!E114</f>
        <v/>
      </c>
    </row>
    <row r="258" spans="1:9" ht="37.5" customHeight="1">
      <c r="A258" s="538" t="str">
        <f>Antwoorden!B115</f>
        <v/>
      </c>
      <c r="B258" s="572" t="str">
        <f>Antwoorden!C115</f>
        <v/>
      </c>
      <c r="C258" s="538" t="str">
        <f>Antwoorden!D115</f>
        <v/>
      </c>
      <c r="D258" s="563" t="str">
        <f t="shared" si="5"/>
        <v/>
      </c>
      <c r="E258" s="564" t="str">
        <f>'Onderwijs en begeleiding'!A34</f>
        <v>3.12</v>
      </c>
      <c r="F258" s="565" t="str">
        <f>'Onderwijs en begeleiding'!B34</f>
        <v>Wanneer wordt gekozen voor versnelling wordt daarnaast ook het onderwijsaanbod aangepast middels compacting en/of verrijking binnen of buiten de eigen groep.</v>
      </c>
      <c r="G258" s="566" t="str">
        <f>Antwoorden!E115</f>
        <v/>
      </c>
    </row>
    <row r="259" spans="1:9" s="69" customFormat="1" ht="15" customHeight="1">
      <c r="A259" s="567"/>
      <c r="B259" s="572"/>
      <c r="C259" s="567"/>
      <c r="D259" s="568"/>
      <c r="E259" s="568"/>
      <c r="F259" s="857" t="str">
        <f>"Gemiddelde mate van realisatie: "&amp;ROUND(Resultaat!H17,2)*100&amp;"% - Percentage ontwikkelpunten: "&amp;ROUND(Resultaat!J17,2)*100&amp;"% - Gemiddelde mate van belang ("&amp;Score_niet_belangrijk&amp;"-"&amp;Score_belangrijk&amp;"): "&amp;ROUND(Resultaat!I17,1)</f>
        <v>Gemiddelde mate van realisatie: 0% - Percentage ontwikkelpunten: 0% - Gemiddelde mate van belang (0-2): 0</v>
      </c>
      <c r="G259" s="857"/>
    </row>
    <row r="260" spans="1:9" ht="20.100000000000001" customHeight="1">
      <c r="A260" s="535"/>
      <c r="B260" s="683" t="s">
        <v>675</v>
      </c>
      <c r="C260" s="535"/>
      <c r="D260" s="878" t="s">
        <v>795</v>
      </c>
      <c r="E260" s="878"/>
      <c r="F260" s="878"/>
      <c r="G260" s="878"/>
      <c r="H260" s="433"/>
      <c r="I260" s="433"/>
    </row>
    <row r="261" spans="1:9">
      <c r="A261" s="535"/>
      <c r="B261" s="683" t="s">
        <v>675</v>
      </c>
      <c r="C261" s="535"/>
      <c r="D261" s="926" t="s">
        <v>802</v>
      </c>
      <c r="E261" s="926"/>
      <c r="F261" s="926"/>
      <c r="G261" s="926"/>
      <c r="H261" s="433"/>
      <c r="I261" s="433"/>
    </row>
    <row r="262" spans="1:9">
      <c r="A262" s="538" t="str">
        <f>Antwoorden!B116</f>
        <v/>
      </c>
      <c r="B262" s="572" t="s">
        <v>675</v>
      </c>
      <c r="C262" s="538" t="str">
        <f>Antwoorden!D116</f>
        <v/>
      </c>
      <c r="D262" s="887"/>
      <c r="E262" s="887"/>
      <c r="F262" s="887"/>
      <c r="G262" s="887"/>
    </row>
    <row r="263" spans="1:9" ht="15" customHeight="1">
      <c r="A263" s="538" t="str">
        <f>Antwoorden!B117</f>
        <v>COMPACTEN</v>
      </c>
      <c r="B263" s="572" t="s">
        <v>675</v>
      </c>
      <c r="C263" s="538">
        <f>Antwoorden!D117</f>
        <v>0</v>
      </c>
      <c r="D263" s="573"/>
      <c r="E263" s="576"/>
      <c r="F263" s="575" t="str">
        <f>'Onderwijs en begeleiding'!B36</f>
        <v>COMPACTEN</v>
      </c>
      <c r="G263" s="542" t="s">
        <v>420</v>
      </c>
    </row>
    <row r="264" spans="1:9" ht="36">
      <c r="A264" s="538" t="str">
        <f>Antwoorden!B118</f>
        <v/>
      </c>
      <c r="B264" s="572" t="s">
        <v>675</v>
      </c>
      <c r="C264" s="538" t="str">
        <f>Antwoorden!D118</f>
        <v/>
      </c>
      <c r="D264" s="561" t="str">
        <f>IF(C264=1,"!","")</f>
        <v/>
      </c>
      <c r="E264" s="545" t="str">
        <f>'Onderwijs en begeleiding'!A37</f>
        <v>3.13</v>
      </c>
      <c r="F264" s="546" t="str">
        <f>'Onderwijs en begeleiding'!B37</f>
        <v>Op school wordt compacting (het schrappen van herhalings- en oefenstof) toegepast voor (hoog)begaafde leerlingen voor de volgende vakken:</v>
      </c>
      <c r="G264" s="562" t="str">
        <f>Antwoorden!E118</f>
        <v/>
      </c>
    </row>
    <row r="265" spans="1:9">
      <c r="A265" s="538" t="str">
        <f>Antwoorden!B119</f>
        <v/>
      </c>
      <c r="B265" s="572" t="str">
        <f>Antwoorden!C119</f>
        <v/>
      </c>
      <c r="C265" s="538" t="str">
        <f>Antwoorden!D119</f>
        <v/>
      </c>
      <c r="D265" s="549" t="str">
        <f>IF(C265=1,"!","")</f>
        <v/>
      </c>
      <c r="E265" s="550" t="str">
        <f>'Onderwijs en begeleiding'!A38</f>
        <v>*</v>
      </c>
      <c r="F265" s="551" t="str">
        <f>'Onderwijs en begeleiding'!B38</f>
        <v>Rekenen/wiskunde</v>
      </c>
      <c r="G265" s="552" t="str">
        <f>Antwoorden!E119</f>
        <v/>
      </c>
    </row>
    <row r="266" spans="1:9">
      <c r="A266" s="538" t="str">
        <f>Antwoorden!B120</f>
        <v/>
      </c>
      <c r="B266" s="572" t="str">
        <f>Antwoorden!C120</f>
        <v/>
      </c>
      <c r="C266" s="538" t="str">
        <f>Antwoorden!D120</f>
        <v/>
      </c>
      <c r="D266" s="549" t="str">
        <f>IF(C266=1,"!","")</f>
        <v/>
      </c>
      <c r="E266" s="550" t="str">
        <f>'Onderwijs en begeleiding'!A39</f>
        <v>*</v>
      </c>
      <c r="F266" s="551" t="str">
        <f>'Onderwijs en begeleiding'!B39</f>
        <v>Taal</v>
      </c>
      <c r="G266" s="552" t="str">
        <f>Antwoorden!E120</f>
        <v/>
      </c>
    </row>
    <row r="267" spans="1:9">
      <c r="A267" s="538" t="str">
        <f>Antwoorden!B121</f>
        <v/>
      </c>
      <c r="B267" s="572" t="str">
        <f>Antwoorden!C121</f>
        <v/>
      </c>
      <c r="C267" s="538" t="str">
        <f>Antwoorden!D121</f>
        <v/>
      </c>
      <c r="D267" s="549" t="str">
        <f>IF(C267=1,"!","")</f>
        <v/>
      </c>
      <c r="E267" s="550" t="str">
        <f>'Onderwijs en begeleiding'!A40</f>
        <v>*</v>
      </c>
      <c r="F267" s="551" t="str">
        <f>'Onderwijs en begeleiding'!B40</f>
        <v>Zaakvakken</v>
      </c>
      <c r="G267" s="552" t="str">
        <f>Antwoorden!E121</f>
        <v/>
      </c>
    </row>
    <row r="268" spans="1:9">
      <c r="A268" s="538" t="str">
        <f>Antwoorden!B122</f>
        <v/>
      </c>
      <c r="B268" s="572" t="str">
        <f>Antwoorden!C122</f>
        <v/>
      </c>
      <c r="C268" s="538" t="str">
        <f>Antwoorden!D122</f>
        <v/>
      </c>
      <c r="D268" s="553" t="str">
        <f>IF(C268=1,"!","")</f>
        <v/>
      </c>
      <c r="E268" s="554" t="str">
        <f>'Onderwijs en begeleiding'!A41</f>
        <v>*</v>
      </c>
      <c r="F268" s="555" t="str">
        <f>'Onderwijs en begeleiding'!B41</f>
        <v>Anders, namelijk ......</v>
      </c>
      <c r="G268" s="556" t="str">
        <f>Antwoorden!E122</f>
        <v/>
      </c>
    </row>
    <row r="269" spans="1:9" ht="15" customHeight="1">
      <c r="A269" s="538"/>
      <c r="B269" s="572" t="s">
        <v>675</v>
      </c>
      <c r="C269" s="538"/>
      <c r="D269" s="571"/>
      <c r="E269" s="571"/>
      <c r="F269" s="857" t="str">
        <f>"Gemiddelde mate van realisatie: "&amp;ROUND(Resultaat!H18,2)*100&amp;"% - Percentage ontwikkelpunten: "&amp;ROUND(Resultaat!J18,2)*100&amp;"% - Gemiddelde mate van belang ("&amp;Score_niet_belangrijk&amp;"-"&amp;Score_belangrijk&amp;"): "&amp;ROUND(Resultaat!I18,1)</f>
        <v>Gemiddelde mate van realisatie: 0% - Percentage ontwikkelpunten: 0% - Gemiddelde mate van belang (0-2): 0</v>
      </c>
      <c r="G269" s="857"/>
    </row>
    <row r="270" spans="1:9" ht="6" customHeight="1">
      <c r="A270" s="538" t="str">
        <f>Antwoorden!B132</f>
        <v/>
      </c>
      <c r="B270" s="572" t="s">
        <v>675</v>
      </c>
      <c r="C270" s="538" t="str">
        <f>Antwoorden!D132</f>
        <v/>
      </c>
      <c r="D270" s="887"/>
      <c r="E270" s="887"/>
      <c r="F270" s="887"/>
      <c r="G270" s="887"/>
    </row>
    <row r="271" spans="1:9" s="69" customFormat="1" ht="15" customHeight="1">
      <c r="A271" s="567" t="str">
        <f>Antwoorden!B123</f>
        <v/>
      </c>
      <c r="B271" s="572" t="s">
        <v>675</v>
      </c>
      <c r="C271" s="567" t="str">
        <f>Antwoorden!D123</f>
        <v/>
      </c>
      <c r="D271" s="580"/>
      <c r="E271" s="581"/>
      <c r="F271" s="582" t="s">
        <v>634</v>
      </c>
      <c r="G271" s="542" t="s">
        <v>420</v>
      </c>
    </row>
    <row r="272" spans="1:9" ht="24">
      <c r="A272" s="538" t="str">
        <f>Antwoorden!B124</f>
        <v/>
      </c>
      <c r="B272" s="572" t="str">
        <f>Antwoorden!C124</f>
        <v/>
      </c>
      <c r="C272" s="538" t="str">
        <f>Antwoorden!D124</f>
        <v/>
      </c>
      <c r="D272" s="563" t="str">
        <f>IF(C272=1,"!","")</f>
        <v/>
      </c>
      <c r="E272" s="564" t="str">
        <f>'Onderwijs en begeleiding'!A43</f>
        <v>3.14</v>
      </c>
      <c r="F272" s="565" t="str">
        <f>'Onderwijs en begeleiding'!B43</f>
        <v>Er zijn schoolbreed geïmplementeerde richtlijnen voor het compacten van de leerstof.</v>
      </c>
      <c r="G272" s="566" t="str">
        <f>Antwoorden!E124</f>
        <v/>
      </c>
    </row>
    <row r="273" spans="1:7" ht="24">
      <c r="A273" s="538" t="str">
        <f>Antwoorden!B125</f>
        <v/>
      </c>
      <c r="B273" s="572" t="str">
        <f>Antwoorden!C125</f>
        <v/>
      </c>
      <c r="C273" s="538" t="str">
        <f>Antwoorden!D125</f>
        <v/>
      </c>
      <c r="D273" s="563" t="str">
        <f>IF(C273=1,"!","")</f>
        <v/>
      </c>
      <c r="E273" s="564" t="str">
        <f>'Onderwijs en begeleiding'!A44</f>
        <v>3.15</v>
      </c>
      <c r="F273" s="565" t="str">
        <f>'Onderwijs en begeleiding'!B44&amp;"**"</f>
        <v>Bij het compacten wordt gebruik gemaakt van een compactingmethode. **</v>
      </c>
      <c r="G273" s="566" t="str">
        <f>Antwoorden!E125</f>
        <v/>
      </c>
    </row>
    <row r="274" spans="1:7" ht="24">
      <c r="A274" s="538" t="str">
        <f>Antwoorden!B126</f>
        <v/>
      </c>
      <c r="B274" s="572" t="str">
        <f>Antwoorden!C126</f>
        <v/>
      </c>
      <c r="C274" s="538" t="str">
        <f>Antwoorden!D126</f>
        <v/>
      </c>
      <c r="D274" s="563" t="str">
        <f>IF(C274=1,"!","")</f>
        <v/>
      </c>
      <c r="E274" s="564" t="str">
        <f>'Onderwijs en begeleiding'!A45</f>
        <v>3.16</v>
      </c>
      <c r="F274" s="565" t="str">
        <f>'Onderwijs en begeleiding'!B45</f>
        <v>De tijd die vrijkomt doordat voor een vak de leerstof wordt gecompact, wordt besteed aan verrijking.</v>
      </c>
      <c r="G274" s="566" t="str">
        <f>Antwoorden!E126</f>
        <v/>
      </c>
    </row>
    <row r="275" spans="1:7" ht="36">
      <c r="A275" s="538" t="str">
        <f>Antwoorden!B127</f>
        <v/>
      </c>
      <c r="B275" s="572" t="str">
        <f>Antwoorden!C127</f>
        <v/>
      </c>
      <c r="C275" s="538" t="str">
        <f>Antwoorden!D127</f>
        <v/>
      </c>
      <c r="D275" s="563" t="str">
        <f>IF(C275=1,"!","")</f>
        <v/>
      </c>
      <c r="E275" s="564" t="str">
        <f>'Onderwijs en begeleiding'!A46</f>
        <v>3.17</v>
      </c>
      <c r="F275" s="565" t="str">
        <f>'Onderwijs en begeleiding'!B46</f>
        <v>De instructie van de (gecompacte) leerstof wordt afgestemd op de specifieke leereigenschappen van (hoog)begaafde leerlingen.</v>
      </c>
      <c r="G275" s="566" t="str">
        <f>Antwoorden!E127</f>
        <v/>
      </c>
    </row>
    <row r="276" spans="1:7" s="69" customFormat="1" ht="15" customHeight="1">
      <c r="A276" s="567"/>
      <c r="B276" s="572" t="s">
        <v>675</v>
      </c>
      <c r="C276" s="567"/>
      <c r="D276" s="568"/>
      <c r="E276" s="568"/>
      <c r="F276" s="857" t="str">
        <f>"Gemiddelde mate van realisatie: "&amp;ROUND(Resultaat!H19,2)*100&amp;"% - Percentage ontwikkelpunten: "&amp;ROUND(Resultaat!J19,2)*100&amp;"% - Gemiddelde mate van belang ("&amp;Score_niet_belangrijk&amp;"-"&amp;Score_belangrijk&amp;"): "&amp;ROUND(Resultaat!I19,1)</f>
        <v>Gemiddelde mate van realisatie: 0% - Percentage ontwikkelpunten: 0% - Gemiddelde mate van belang (0-2): 0</v>
      </c>
      <c r="G276" s="857"/>
    </row>
    <row r="277" spans="1:7" s="69" customFormat="1" ht="20.100000000000001" customHeight="1">
      <c r="A277" s="567"/>
      <c r="B277" s="572" t="s">
        <v>675</v>
      </c>
      <c r="C277" s="567"/>
      <c r="D277" s="956" t="s">
        <v>737</v>
      </c>
      <c r="E277" s="956"/>
      <c r="F277" s="956"/>
      <c r="G277" s="956"/>
    </row>
    <row r="278" spans="1:7">
      <c r="A278" s="538" t="str">
        <f>Antwoorden!B128</f>
        <v/>
      </c>
      <c r="B278" s="572" t="s">
        <v>675</v>
      </c>
      <c r="C278" s="538" t="str">
        <f>Antwoorden!D128</f>
        <v/>
      </c>
      <c r="D278" s="926" t="s">
        <v>803</v>
      </c>
      <c r="E278" s="926"/>
      <c r="F278" s="926"/>
      <c r="G278" s="926"/>
    </row>
    <row r="279" spans="1:7">
      <c r="A279" s="538" t="str">
        <f>Antwoorden!B132</f>
        <v/>
      </c>
      <c r="B279" s="572" t="s">
        <v>675</v>
      </c>
      <c r="C279" s="538" t="str">
        <f>Antwoorden!D132</f>
        <v/>
      </c>
      <c r="D279" s="887"/>
      <c r="E279" s="887"/>
      <c r="F279" s="887"/>
      <c r="G279" s="887"/>
    </row>
    <row r="280" spans="1:7" s="69" customFormat="1" ht="15" customHeight="1">
      <c r="A280" s="583" t="str">
        <f>Antwoorden!B129</f>
        <v>VERRIJKING BINNEN DE EIGEN GROEP</v>
      </c>
      <c r="B280" s="572" t="s">
        <v>675</v>
      </c>
      <c r="C280" s="567"/>
      <c r="D280" s="580"/>
      <c r="E280" s="581"/>
      <c r="F280" s="575" t="str">
        <f>'Onderwijs en begeleiding'!B48</f>
        <v>VERRIJKING BINNEN DE EIGEN GROEP</v>
      </c>
      <c r="G280" s="584" t="s">
        <v>420</v>
      </c>
    </row>
    <row r="281" spans="1:7" ht="15" customHeight="1">
      <c r="A281" s="538" t="str">
        <f>Antwoorden!B130</f>
        <v/>
      </c>
      <c r="B281" s="572" t="s">
        <v>675</v>
      </c>
      <c r="C281" s="538" t="str">
        <f>Antwoorden!D130</f>
        <v/>
      </c>
      <c r="D281" s="561" t="str">
        <f t="shared" ref="D281:D289" si="6">IF(C281=1,"!","")</f>
        <v/>
      </c>
      <c r="E281" s="545" t="str">
        <f>'Onderwijs en begeleiding'!A49</f>
        <v>3.18</v>
      </c>
      <c r="F281" s="546" t="str">
        <f>'Onderwijs en begeleiding'!B49</f>
        <v>Op school wordt verrijking binnen de eigen groep aangeboden in:</v>
      </c>
      <c r="G281" s="562" t="str">
        <f>Antwoorden!E130</f>
        <v/>
      </c>
    </row>
    <row r="282" spans="1:7">
      <c r="A282" s="538" t="str">
        <f>Antwoorden!B131</f>
        <v/>
      </c>
      <c r="B282" s="572" t="str">
        <f>Antwoorden!C131</f>
        <v/>
      </c>
      <c r="C282" s="538" t="str">
        <f>Antwoorden!D131</f>
        <v/>
      </c>
      <c r="D282" s="549" t="str">
        <f t="shared" si="6"/>
        <v/>
      </c>
      <c r="E282" s="550" t="str">
        <f>'Onderwijs en begeleiding'!A50</f>
        <v>*</v>
      </c>
      <c r="F282" s="551" t="str">
        <f>'Onderwijs en begeleiding'!B50</f>
        <v>groep 1</v>
      </c>
      <c r="G282" s="552" t="str">
        <f>Antwoorden!E131</f>
        <v/>
      </c>
    </row>
    <row r="283" spans="1:7">
      <c r="A283" s="538" t="str">
        <f>Antwoorden!B132</f>
        <v/>
      </c>
      <c r="B283" s="572" t="str">
        <f>Antwoorden!C132</f>
        <v/>
      </c>
      <c r="C283" s="538" t="str">
        <f>Antwoorden!D132</f>
        <v/>
      </c>
      <c r="D283" s="549" t="str">
        <f t="shared" si="6"/>
        <v/>
      </c>
      <c r="E283" s="550" t="str">
        <f>'Onderwijs en begeleiding'!A51</f>
        <v>*</v>
      </c>
      <c r="F283" s="551" t="str">
        <f>'Onderwijs en begeleiding'!B51</f>
        <v>groep 2</v>
      </c>
      <c r="G283" s="552" t="str">
        <f>Antwoorden!E132</f>
        <v/>
      </c>
    </row>
    <row r="284" spans="1:7">
      <c r="A284" s="538" t="str">
        <f>Antwoorden!B133</f>
        <v/>
      </c>
      <c r="B284" s="572" t="str">
        <f>Antwoorden!C133</f>
        <v/>
      </c>
      <c r="C284" s="538" t="str">
        <f>Antwoorden!D133</f>
        <v/>
      </c>
      <c r="D284" s="549" t="str">
        <f t="shared" si="6"/>
        <v/>
      </c>
      <c r="E284" s="550" t="str">
        <f>'Onderwijs en begeleiding'!A52</f>
        <v>*</v>
      </c>
      <c r="F284" s="551" t="str">
        <f>'Onderwijs en begeleiding'!B52</f>
        <v>groep 3</v>
      </c>
      <c r="G284" s="552" t="str">
        <f>Antwoorden!E133</f>
        <v/>
      </c>
    </row>
    <row r="285" spans="1:7">
      <c r="A285" s="538" t="str">
        <f>Antwoorden!B134</f>
        <v/>
      </c>
      <c r="B285" s="572" t="str">
        <f>Antwoorden!C134</f>
        <v/>
      </c>
      <c r="C285" s="538" t="str">
        <f>Antwoorden!D134</f>
        <v/>
      </c>
      <c r="D285" s="549" t="str">
        <f t="shared" si="6"/>
        <v/>
      </c>
      <c r="E285" s="550" t="str">
        <f>'Onderwijs en begeleiding'!A53</f>
        <v>*</v>
      </c>
      <c r="F285" s="551" t="str">
        <f>'Onderwijs en begeleiding'!B53</f>
        <v>groep 4</v>
      </c>
      <c r="G285" s="552" t="str">
        <f>Antwoorden!E134</f>
        <v/>
      </c>
    </row>
    <row r="286" spans="1:7">
      <c r="A286" s="538" t="str">
        <f>Antwoorden!B135</f>
        <v/>
      </c>
      <c r="B286" s="572" t="str">
        <f>Antwoorden!C135</f>
        <v/>
      </c>
      <c r="C286" s="538" t="str">
        <f>Antwoorden!D135</f>
        <v/>
      </c>
      <c r="D286" s="549" t="str">
        <f t="shared" si="6"/>
        <v/>
      </c>
      <c r="E286" s="550" t="str">
        <f>'Onderwijs en begeleiding'!A54</f>
        <v>*</v>
      </c>
      <c r="F286" s="551" t="str">
        <f>'Onderwijs en begeleiding'!B54</f>
        <v>groep 5</v>
      </c>
      <c r="G286" s="552" t="str">
        <f>Antwoorden!E135</f>
        <v/>
      </c>
    </row>
    <row r="287" spans="1:7">
      <c r="A287" s="538" t="str">
        <f>Antwoorden!B136</f>
        <v/>
      </c>
      <c r="B287" s="572" t="str">
        <f>Antwoorden!C136</f>
        <v/>
      </c>
      <c r="C287" s="538" t="str">
        <f>Antwoorden!D136</f>
        <v/>
      </c>
      <c r="D287" s="549" t="str">
        <f t="shared" si="6"/>
        <v/>
      </c>
      <c r="E287" s="550" t="str">
        <f>'Onderwijs en begeleiding'!A55</f>
        <v>*</v>
      </c>
      <c r="F287" s="551" t="str">
        <f>'Onderwijs en begeleiding'!B55</f>
        <v>groep 6</v>
      </c>
      <c r="G287" s="552" t="str">
        <f>Antwoorden!E136</f>
        <v/>
      </c>
    </row>
    <row r="288" spans="1:7">
      <c r="A288" s="538" t="str">
        <f>Antwoorden!B137</f>
        <v/>
      </c>
      <c r="B288" s="572" t="str">
        <f>Antwoorden!C137</f>
        <v/>
      </c>
      <c r="C288" s="538" t="str">
        <f>Antwoorden!D137</f>
        <v/>
      </c>
      <c r="D288" s="549" t="str">
        <f t="shared" si="6"/>
        <v/>
      </c>
      <c r="E288" s="550" t="str">
        <f>'Onderwijs en begeleiding'!A56</f>
        <v>*</v>
      </c>
      <c r="F288" s="551" t="str">
        <f>'Onderwijs en begeleiding'!B56</f>
        <v>groep 7</v>
      </c>
      <c r="G288" s="552" t="str">
        <f>Antwoorden!E137</f>
        <v/>
      </c>
    </row>
    <row r="289" spans="1:7">
      <c r="A289" s="538" t="str">
        <f>Antwoorden!B138</f>
        <v/>
      </c>
      <c r="B289" s="572" t="str">
        <f>Antwoorden!C138</f>
        <v/>
      </c>
      <c r="C289" s="538" t="str">
        <f>Antwoorden!D138</f>
        <v/>
      </c>
      <c r="D289" s="553" t="str">
        <f t="shared" si="6"/>
        <v/>
      </c>
      <c r="E289" s="554" t="str">
        <f>'Onderwijs en begeleiding'!A57</f>
        <v>*</v>
      </c>
      <c r="F289" s="555" t="str">
        <f>'Onderwijs en begeleiding'!B57</f>
        <v>groep 8</v>
      </c>
      <c r="G289" s="556" t="str">
        <f>Antwoorden!E138</f>
        <v/>
      </c>
    </row>
    <row r="290" spans="1:7" s="69" customFormat="1" ht="15" customHeight="1">
      <c r="A290" s="583" t="s">
        <v>9</v>
      </c>
      <c r="B290" s="572" t="s">
        <v>675</v>
      </c>
      <c r="C290" s="567"/>
      <c r="D290" s="580"/>
      <c r="E290" s="581"/>
      <c r="F290" s="575" t="s">
        <v>738</v>
      </c>
      <c r="G290" s="584" t="s">
        <v>420</v>
      </c>
    </row>
    <row r="291" spans="1:7" ht="24">
      <c r="A291" s="538" t="str">
        <f>Antwoorden!B140</f>
        <v/>
      </c>
      <c r="B291" s="572" t="s">
        <v>675</v>
      </c>
      <c r="C291" s="538" t="str">
        <f>Antwoorden!D140</f>
        <v/>
      </c>
      <c r="D291" s="561" t="str">
        <f t="shared" ref="D291:D310" si="7">IF(C291=1,"!","")</f>
        <v/>
      </c>
      <c r="E291" s="545" t="str">
        <f>'Onderwijs en begeleiding'!A59</f>
        <v>3.19</v>
      </c>
      <c r="F291" s="546" t="str">
        <f>'Onderwijs en begeleiding'!B59&amp;"*"</f>
        <v>Voor het aanbieden van verrijking binnen de eigen groep zijn er verrijkingsmethoden / -materialen beschikbaar voor:*</v>
      </c>
      <c r="G291" s="562" t="str">
        <f>Antwoorden!E140</f>
        <v/>
      </c>
    </row>
    <row r="292" spans="1:7">
      <c r="A292" s="538" t="str">
        <f>Antwoorden!B141</f>
        <v/>
      </c>
      <c r="B292" s="572" t="str">
        <f>Antwoorden!C141</f>
        <v/>
      </c>
      <c r="C292" s="538" t="str">
        <f>Antwoorden!D141</f>
        <v/>
      </c>
      <c r="D292" s="549" t="str">
        <f t="shared" si="7"/>
        <v/>
      </c>
      <c r="E292" s="550" t="str">
        <f>'Onderwijs en begeleiding'!A60</f>
        <v>*</v>
      </c>
      <c r="F292" s="551" t="str">
        <f>'Onderwijs en begeleiding'!B60</f>
        <v>groep 1</v>
      </c>
      <c r="G292" s="552" t="str">
        <f>Antwoorden!E141</f>
        <v/>
      </c>
    </row>
    <row r="293" spans="1:7">
      <c r="A293" s="538" t="str">
        <f>Antwoorden!B142</f>
        <v/>
      </c>
      <c r="B293" s="572" t="str">
        <f>Antwoorden!C142</f>
        <v/>
      </c>
      <c r="C293" s="538" t="str">
        <f>Antwoorden!D142</f>
        <v/>
      </c>
      <c r="D293" s="549" t="str">
        <f t="shared" si="7"/>
        <v/>
      </c>
      <c r="E293" s="550" t="str">
        <f>'Onderwijs en begeleiding'!A61</f>
        <v>*</v>
      </c>
      <c r="F293" s="551" t="str">
        <f>'Onderwijs en begeleiding'!B61</f>
        <v>groep 2</v>
      </c>
      <c r="G293" s="552" t="str">
        <f>Antwoorden!E142</f>
        <v/>
      </c>
    </row>
    <row r="294" spans="1:7">
      <c r="A294" s="538" t="str">
        <f>Antwoorden!B143</f>
        <v/>
      </c>
      <c r="B294" s="572" t="str">
        <f>Antwoorden!C143</f>
        <v/>
      </c>
      <c r="C294" s="538" t="str">
        <f>Antwoorden!D143</f>
        <v/>
      </c>
      <c r="D294" s="549" t="str">
        <f t="shared" si="7"/>
        <v/>
      </c>
      <c r="E294" s="550" t="str">
        <f>'Onderwijs en begeleiding'!A62</f>
        <v>*</v>
      </c>
      <c r="F294" s="551" t="str">
        <f>'Onderwijs en begeleiding'!B62</f>
        <v>groep 3</v>
      </c>
      <c r="G294" s="552" t="str">
        <f>Antwoorden!E143</f>
        <v/>
      </c>
    </row>
    <row r="295" spans="1:7">
      <c r="A295" s="538" t="str">
        <f>Antwoorden!B144</f>
        <v/>
      </c>
      <c r="B295" s="572" t="str">
        <f>Antwoorden!C144</f>
        <v/>
      </c>
      <c r="C295" s="538" t="str">
        <f>Antwoorden!D144</f>
        <v/>
      </c>
      <c r="D295" s="549" t="str">
        <f t="shared" si="7"/>
        <v/>
      </c>
      <c r="E295" s="550" t="str">
        <f>'Onderwijs en begeleiding'!A63</f>
        <v>*</v>
      </c>
      <c r="F295" s="551" t="str">
        <f>'Onderwijs en begeleiding'!B63</f>
        <v>groep 4</v>
      </c>
      <c r="G295" s="552" t="str">
        <f>Antwoorden!E144</f>
        <v/>
      </c>
    </row>
    <row r="296" spans="1:7">
      <c r="A296" s="538" t="str">
        <f>Antwoorden!B145</f>
        <v/>
      </c>
      <c r="B296" s="572" t="str">
        <f>Antwoorden!C145</f>
        <v/>
      </c>
      <c r="C296" s="538" t="str">
        <f>Antwoorden!D145</f>
        <v/>
      </c>
      <c r="D296" s="549" t="str">
        <f t="shared" si="7"/>
        <v/>
      </c>
      <c r="E296" s="550" t="str">
        <f>'Onderwijs en begeleiding'!A64</f>
        <v>*</v>
      </c>
      <c r="F296" s="551" t="str">
        <f>'Onderwijs en begeleiding'!B64</f>
        <v>groep 5</v>
      </c>
      <c r="G296" s="552" t="str">
        <f>Antwoorden!E145</f>
        <v/>
      </c>
    </row>
    <row r="297" spans="1:7">
      <c r="A297" s="538" t="str">
        <f>Antwoorden!B146</f>
        <v/>
      </c>
      <c r="B297" s="572" t="str">
        <f>Antwoorden!C146</f>
        <v/>
      </c>
      <c r="C297" s="538" t="str">
        <f>Antwoorden!D146</f>
        <v/>
      </c>
      <c r="D297" s="549" t="str">
        <f t="shared" si="7"/>
        <v/>
      </c>
      <c r="E297" s="550" t="str">
        <f>'Onderwijs en begeleiding'!A65</f>
        <v>*</v>
      </c>
      <c r="F297" s="551" t="str">
        <f>'Onderwijs en begeleiding'!B65</f>
        <v>groep 6</v>
      </c>
      <c r="G297" s="552" t="str">
        <f>Antwoorden!E146</f>
        <v/>
      </c>
    </row>
    <row r="298" spans="1:7">
      <c r="A298" s="538" t="str">
        <f>Antwoorden!B147</f>
        <v/>
      </c>
      <c r="B298" s="572" t="str">
        <f>Antwoorden!C147</f>
        <v/>
      </c>
      <c r="C298" s="538" t="str">
        <f>Antwoorden!D147</f>
        <v/>
      </c>
      <c r="D298" s="549" t="str">
        <f t="shared" si="7"/>
        <v/>
      </c>
      <c r="E298" s="550" t="str">
        <f>'Onderwijs en begeleiding'!A66</f>
        <v>*</v>
      </c>
      <c r="F298" s="551" t="str">
        <f>'Onderwijs en begeleiding'!B66</f>
        <v>groep 7</v>
      </c>
      <c r="G298" s="552" t="str">
        <f>Antwoorden!E147</f>
        <v/>
      </c>
    </row>
    <row r="299" spans="1:7">
      <c r="A299" s="538" t="str">
        <f>Antwoorden!B148</f>
        <v/>
      </c>
      <c r="B299" s="572" t="str">
        <f>Antwoorden!C148</f>
        <v/>
      </c>
      <c r="C299" s="538" t="str">
        <f>Antwoorden!D148</f>
        <v/>
      </c>
      <c r="D299" s="549" t="str">
        <f t="shared" si="7"/>
        <v/>
      </c>
      <c r="E299" s="550" t="str">
        <f>'Onderwijs en begeleiding'!A67</f>
        <v>*</v>
      </c>
      <c r="F299" s="551" t="str">
        <f>'Onderwijs en begeleiding'!B67</f>
        <v>groep 8</v>
      </c>
      <c r="G299" s="552" t="str">
        <f>Antwoorden!E148</f>
        <v/>
      </c>
    </row>
    <row r="300" spans="1:7" ht="24.95" customHeight="1">
      <c r="A300" s="538" t="str">
        <f>Antwoorden!B149</f>
        <v/>
      </c>
      <c r="B300" s="572" t="s">
        <v>675</v>
      </c>
      <c r="C300" s="538" t="str">
        <f>Antwoorden!D149</f>
        <v/>
      </c>
      <c r="D300" s="561" t="str">
        <f t="shared" si="7"/>
        <v/>
      </c>
      <c r="E300" s="545" t="str">
        <f>'Onderwijs en begeleiding'!A68</f>
        <v>3.20</v>
      </c>
      <c r="F300" s="546" t="str">
        <f>'Onderwijs en begeleiding'!B68&amp;"*"</f>
        <v>Voor het aanbieden van verrijking binnen de eigen groep zijn er verrijkingsmethoden / -materialen beschikbaar op het gebied van: *</v>
      </c>
      <c r="G300" s="562" t="str">
        <f>Antwoorden!E149</f>
        <v/>
      </c>
    </row>
    <row r="301" spans="1:7">
      <c r="A301" s="538" t="str">
        <f>Antwoorden!B150</f>
        <v/>
      </c>
      <c r="B301" s="572" t="str">
        <f>Antwoorden!C150</f>
        <v/>
      </c>
      <c r="C301" s="538" t="str">
        <f>Antwoorden!D150</f>
        <v/>
      </c>
      <c r="D301" s="549" t="str">
        <f t="shared" si="7"/>
        <v/>
      </c>
      <c r="E301" s="550" t="str">
        <f>'Onderwijs en begeleiding'!A69</f>
        <v>*</v>
      </c>
      <c r="F301" s="551" t="str">
        <f>'Onderwijs en begeleiding'!B69</f>
        <v>rekenen en wiskunde</v>
      </c>
      <c r="G301" s="552" t="str">
        <f>Antwoorden!E150</f>
        <v/>
      </c>
    </row>
    <row r="302" spans="1:7">
      <c r="A302" s="538" t="str">
        <f>Antwoorden!B151</f>
        <v/>
      </c>
      <c r="B302" s="572" t="str">
        <f>Antwoorden!C151</f>
        <v/>
      </c>
      <c r="C302" s="538" t="str">
        <f>Antwoorden!D151</f>
        <v/>
      </c>
      <c r="D302" s="549" t="str">
        <f t="shared" si="7"/>
        <v/>
      </c>
      <c r="E302" s="550" t="str">
        <f>'Onderwijs en begeleiding'!A70</f>
        <v>*</v>
      </c>
      <c r="F302" s="551" t="str">
        <f>'Onderwijs en begeleiding'!B70</f>
        <v>taalvaardigheden</v>
      </c>
      <c r="G302" s="552" t="str">
        <f>Antwoorden!E151</f>
        <v/>
      </c>
    </row>
    <row r="303" spans="1:7">
      <c r="A303" s="538" t="str">
        <f>Antwoorden!B152</f>
        <v/>
      </c>
      <c r="B303" s="572" t="str">
        <f>Antwoorden!C152</f>
        <v/>
      </c>
      <c r="C303" s="538" t="str">
        <f>Antwoorden!D152</f>
        <v/>
      </c>
      <c r="D303" s="549" t="str">
        <f t="shared" si="7"/>
        <v/>
      </c>
      <c r="E303" s="550" t="str">
        <f>'Onderwijs en begeleiding'!A71</f>
        <v>*</v>
      </c>
      <c r="F303" s="551" t="str">
        <f>'Onderwijs en begeleiding'!B71</f>
        <v>lezen</v>
      </c>
      <c r="G303" s="552" t="str">
        <f>Antwoorden!E152</f>
        <v/>
      </c>
    </row>
    <row r="304" spans="1:7">
      <c r="A304" s="538" t="str">
        <f>Antwoorden!B153</f>
        <v/>
      </c>
      <c r="B304" s="572" t="str">
        <f>Antwoorden!C153</f>
        <v/>
      </c>
      <c r="C304" s="538" t="str">
        <f>Antwoorden!D153</f>
        <v/>
      </c>
      <c r="D304" s="549" t="str">
        <f t="shared" si="7"/>
        <v/>
      </c>
      <c r="E304" s="550" t="str">
        <f>'Onderwijs en begeleiding'!A72</f>
        <v>*</v>
      </c>
      <c r="F304" s="551" t="str">
        <f>'Onderwijs en begeleiding'!B72</f>
        <v>wereldoriëntatie</v>
      </c>
      <c r="G304" s="552" t="str">
        <f>Antwoorden!E153</f>
        <v/>
      </c>
    </row>
    <row r="305" spans="1:10">
      <c r="A305" s="538" t="str">
        <f>Antwoorden!B154</f>
        <v/>
      </c>
      <c r="B305" s="572" t="str">
        <f>Antwoorden!C154</f>
        <v/>
      </c>
      <c r="C305" s="538" t="str">
        <f>Antwoorden!D154</f>
        <v/>
      </c>
      <c r="D305" s="549" t="str">
        <f t="shared" si="7"/>
        <v/>
      </c>
      <c r="E305" s="550" t="str">
        <f>'Onderwijs en begeleiding'!A73</f>
        <v>*</v>
      </c>
      <c r="F305" s="551" t="str">
        <f>'Onderwijs en begeleiding'!B73</f>
        <v>studievaardigheden</v>
      </c>
      <c r="G305" s="552" t="str">
        <f>Antwoorden!E154</f>
        <v/>
      </c>
    </row>
    <row r="306" spans="1:10">
      <c r="A306" s="538" t="str">
        <f>Antwoorden!B155</f>
        <v/>
      </c>
      <c r="B306" s="572" t="str">
        <f>Antwoorden!C155</f>
        <v/>
      </c>
      <c r="C306" s="538" t="str">
        <f>Antwoorden!D155</f>
        <v/>
      </c>
      <c r="D306" s="549" t="str">
        <f t="shared" si="7"/>
        <v/>
      </c>
      <c r="E306" s="550" t="str">
        <f>'Onderwijs en begeleiding'!A74</f>
        <v>*</v>
      </c>
      <c r="F306" s="551" t="str">
        <f>'Onderwijs en begeleiding'!B74</f>
        <v>vreemde talen</v>
      </c>
      <c r="G306" s="552" t="str">
        <f>Antwoorden!E155</f>
        <v/>
      </c>
    </row>
    <row r="307" spans="1:10">
      <c r="A307" s="538" t="str">
        <f>Antwoorden!B156</f>
        <v/>
      </c>
      <c r="B307" s="572" t="str">
        <f>Antwoorden!C156</f>
        <v/>
      </c>
      <c r="C307" s="538" t="str">
        <f>Antwoorden!D156</f>
        <v/>
      </c>
      <c r="D307" s="549" t="str">
        <f t="shared" si="7"/>
        <v/>
      </c>
      <c r="E307" s="550" t="str">
        <f>'Onderwijs en begeleiding'!A75</f>
        <v>*</v>
      </c>
      <c r="F307" s="551" t="str">
        <f>'Onderwijs en begeleiding'!B75</f>
        <v>filosofie</v>
      </c>
      <c r="G307" s="552" t="str">
        <f>Antwoorden!E156</f>
        <v/>
      </c>
    </row>
    <row r="308" spans="1:10">
      <c r="A308" s="538" t="str">
        <f>Antwoorden!B157</f>
        <v/>
      </c>
      <c r="B308" s="572" t="str">
        <f>Antwoorden!C157</f>
        <v/>
      </c>
      <c r="C308" s="538" t="str">
        <f>Antwoorden!D157</f>
        <v/>
      </c>
      <c r="D308" s="549" t="str">
        <f t="shared" si="7"/>
        <v/>
      </c>
      <c r="E308" s="550" t="str">
        <f>'Onderwijs en begeleiding'!A76</f>
        <v>*</v>
      </c>
      <c r="F308" s="551" t="str">
        <f>'Onderwijs en begeleiding'!B76</f>
        <v>sociaal emotionele ontwikkeling</v>
      </c>
      <c r="G308" s="552" t="str">
        <f>Antwoorden!E157</f>
        <v/>
      </c>
    </row>
    <row r="309" spans="1:10">
      <c r="A309" s="538" t="str">
        <f>Antwoorden!B158</f>
        <v/>
      </c>
      <c r="B309" s="572" t="str">
        <f>Antwoorden!C158</f>
        <v/>
      </c>
      <c r="C309" s="538" t="str">
        <f>Antwoorden!D158</f>
        <v/>
      </c>
      <c r="D309" s="549" t="str">
        <f t="shared" si="7"/>
        <v/>
      </c>
      <c r="E309" s="550" t="str">
        <f>'Onderwijs en begeleiding'!A77</f>
        <v>*</v>
      </c>
      <c r="F309" s="551" t="str">
        <f>'Onderwijs en begeleiding'!B77</f>
        <v>natuur en techniek</v>
      </c>
      <c r="G309" s="552" t="str">
        <f>Antwoorden!E158</f>
        <v/>
      </c>
    </row>
    <row r="310" spans="1:10">
      <c r="A310" s="538" t="str">
        <f>Antwoorden!B159</f>
        <v/>
      </c>
      <c r="B310" s="572" t="str">
        <f>Antwoorden!C159</f>
        <v/>
      </c>
      <c r="C310" s="538" t="str">
        <f>Antwoorden!D159</f>
        <v/>
      </c>
      <c r="D310" s="553" t="str">
        <f t="shared" si="7"/>
        <v/>
      </c>
      <c r="E310" s="554" t="str">
        <f>'Onderwijs en begeleiding'!A78</f>
        <v>*</v>
      </c>
      <c r="F310" s="555" t="str">
        <f>'Onderwijs en begeleiding'!B78</f>
        <v>overige vakken of onderwerpen</v>
      </c>
      <c r="G310" s="556" t="str">
        <f>Antwoorden!E159</f>
        <v/>
      </c>
    </row>
    <row r="311" spans="1:10" s="69" customFormat="1" ht="15" customHeight="1">
      <c r="A311" s="567"/>
      <c r="B311" s="572" t="s">
        <v>675</v>
      </c>
      <c r="C311" s="567"/>
      <c r="D311" s="568"/>
      <c r="E311" s="568"/>
      <c r="F311" s="857" t="str">
        <f>"Gemiddelde mate van realisatie: "&amp;ROUND(Resultaat!H20,2)*100&amp;"% - Percentage ontwikkelpunten: "&amp;ROUND(Resultaat!J20,2)*100&amp;"% - Gemiddelde mate van belang ("&amp;Score_niet_belangrijk&amp;"-"&amp;Score_belangrijk&amp;"): "&amp;ROUND(Resultaat!I20,1)</f>
        <v>Gemiddelde mate van realisatie: 0% - Percentage ontwikkelpunten: 0% - Gemiddelde mate van belang (0-2): 0</v>
      </c>
      <c r="G311" s="857"/>
    </row>
    <row r="312" spans="1:10" s="69" customFormat="1" ht="20.100000000000001" customHeight="1">
      <c r="A312" s="567"/>
      <c r="B312" s="572" t="s">
        <v>675</v>
      </c>
      <c r="C312" s="567"/>
      <c r="D312" s="888" t="s">
        <v>739</v>
      </c>
      <c r="E312" s="888"/>
      <c r="F312" s="888"/>
      <c r="G312" s="888"/>
    </row>
    <row r="313" spans="1:10" ht="15" customHeight="1">
      <c r="B313" s="688" t="s">
        <v>675</v>
      </c>
      <c r="C313" s="585"/>
      <c r="D313" s="890" t="s">
        <v>796</v>
      </c>
      <c r="E313" s="890"/>
      <c r="F313" s="890"/>
      <c r="G313" s="890"/>
    </row>
    <row r="314" spans="1:10">
      <c r="A314" s="586"/>
      <c r="B314" s="688" t="s">
        <v>675</v>
      </c>
      <c r="C314" s="586"/>
      <c r="D314" s="892" t="s">
        <v>797</v>
      </c>
      <c r="E314" s="892"/>
      <c r="F314" s="892"/>
      <c r="G314" s="892"/>
    </row>
    <row r="315" spans="1:10" ht="24.95" customHeight="1">
      <c r="A315" s="586"/>
      <c r="B315" s="688" t="s">
        <v>675</v>
      </c>
      <c r="C315" s="586"/>
      <c r="D315" s="891" t="s">
        <v>798</v>
      </c>
      <c r="E315" s="891"/>
      <c r="F315" s="891"/>
      <c r="G315" s="891"/>
      <c r="H315" s="891"/>
      <c r="I315" s="891"/>
      <c r="J315" s="891"/>
    </row>
    <row r="316" spans="1:10" s="69" customFormat="1" ht="15" customHeight="1">
      <c r="A316" s="567" t="str">
        <f>Antwoorden!B160</f>
        <v/>
      </c>
      <c r="B316" s="572" t="s">
        <v>675</v>
      </c>
      <c r="C316" s="567" t="str">
        <f>Antwoorden!D160</f>
        <v/>
      </c>
      <c r="D316" s="580"/>
      <c r="E316" s="581"/>
      <c r="F316" s="575" t="s">
        <v>636</v>
      </c>
      <c r="G316" s="584" t="s">
        <v>420</v>
      </c>
    </row>
    <row r="317" spans="1:10">
      <c r="A317" s="538" t="str">
        <f>Antwoorden!B161</f>
        <v/>
      </c>
      <c r="B317" s="572" t="s">
        <v>675</v>
      </c>
      <c r="C317" s="538" t="str">
        <f>Antwoorden!D161</f>
        <v/>
      </c>
      <c r="D317" s="561" t="str">
        <f t="shared" ref="D317:D330" si="8">IF(C317=1,"!","")</f>
        <v/>
      </c>
      <c r="E317" s="545" t="str">
        <f>'Onderwijs en begeleiding'!A80</f>
        <v>3.21</v>
      </c>
      <c r="F317" s="546" t="str">
        <f>'Onderwijs en begeleiding'!B80</f>
        <v>De binnen de groep aangeboden verrijkingsstof:</v>
      </c>
      <c r="G317" s="562" t="str">
        <f>Antwoorden!E161</f>
        <v/>
      </c>
    </row>
    <row r="318" spans="1:10">
      <c r="A318" s="538" t="str">
        <f>Antwoorden!B162</f>
        <v/>
      </c>
      <c r="B318" s="572" t="str">
        <f>Antwoorden!C162</f>
        <v/>
      </c>
      <c r="C318" s="538" t="str">
        <f>Antwoorden!D162</f>
        <v/>
      </c>
      <c r="D318" s="549" t="str">
        <f t="shared" si="8"/>
        <v/>
      </c>
      <c r="E318" s="550" t="str">
        <f>'Onderwijs en begeleiding'!A81</f>
        <v>*</v>
      </c>
      <c r="F318" s="551" t="str">
        <f>'Onderwijs en begeleiding'!B81</f>
        <v>is specifiek ontwikkeld voor (hoog)begaafden.</v>
      </c>
      <c r="G318" s="552" t="str">
        <f>Antwoorden!E162</f>
        <v/>
      </c>
    </row>
    <row r="319" spans="1:10">
      <c r="A319" s="538" t="str">
        <f>Antwoorden!B163</f>
        <v/>
      </c>
      <c r="B319" s="572" t="str">
        <f>Antwoorden!C163</f>
        <v/>
      </c>
      <c r="C319" s="538" t="str">
        <f>Antwoorden!D163</f>
        <v/>
      </c>
      <c r="D319" s="549" t="str">
        <f t="shared" si="8"/>
        <v/>
      </c>
      <c r="E319" s="550" t="str">
        <f>'Onderwijs en begeleiding'!A82</f>
        <v>*</v>
      </c>
      <c r="F319" s="551" t="str">
        <f>'Onderwijs en begeleiding'!B82</f>
        <v>is niet afkomstig van hogere leerjaren.</v>
      </c>
      <c r="G319" s="552" t="str">
        <f>Antwoorden!E163</f>
        <v/>
      </c>
    </row>
    <row r="320" spans="1:10">
      <c r="A320" s="538" t="str">
        <f>Antwoorden!B164</f>
        <v/>
      </c>
      <c r="B320" s="572" t="str">
        <f>Antwoorden!C164</f>
        <v/>
      </c>
      <c r="C320" s="538" t="str">
        <f>Antwoorden!D164</f>
        <v/>
      </c>
      <c r="D320" s="549" t="str">
        <f t="shared" si="8"/>
        <v/>
      </c>
      <c r="E320" s="550" t="str">
        <f>'Onderwijs en begeleiding'!A83</f>
        <v>*</v>
      </c>
      <c r="F320" s="551" t="str">
        <f>'Onderwijs en begeleiding'!B83</f>
        <v>is een vast onderdeel van de leerstof van een week.</v>
      </c>
      <c r="G320" s="552" t="str">
        <f>Antwoorden!E164</f>
        <v/>
      </c>
    </row>
    <row r="321" spans="1:7" ht="24.95" customHeight="1">
      <c r="A321" s="538" t="str">
        <f>Antwoorden!B165</f>
        <v/>
      </c>
      <c r="B321" s="572" t="str">
        <f>Antwoorden!C165</f>
        <v/>
      </c>
      <c r="C321" s="538" t="str">
        <f>Antwoorden!D165</f>
        <v/>
      </c>
      <c r="D321" s="549" t="str">
        <f t="shared" si="8"/>
        <v/>
      </c>
      <c r="E321" s="550" t="str">
        <f>'Onderwijs en begeleiding'!A84</f>
        <v>*</v>
      </c>
      <c r="F321" s="551" t="str">
        <f>'Onderwijs en begeleiding'!B84</f>
        <v>staat (indien van toepassing in combinatie met de gecompacte lesstof) genoteerd op de individuele dag- of weektaak.</v>
      </c>
      <c r="G321" s="552" t="str">
        <f>Antwoorden!E165</f>
        <v/>
      </c>
    </row>
    <row r="322" spans="1:7">
      <c r="A322" s="538" t="str">
        <f>Antwoorden!B166</f>
        <v/>
      </c>
      <c r="B322" s="572" t="str">
        <f>Antwoorden!C166</f>
        <v/>
      </c>
      <c r="C322" s="538" t="str">
        <f>Antwoorden!D166</f>
        <v/>
      </c>
      <c r="D322" s="553" t="str">
        <f t="shared" si="8"/>
        <v/>
      </c>
      <c r="E322" s="554" t="str">
        <f>'Onderwijs en begeleiding'!A85</f>
        <v>*</v>
      </c>
      <c r="F322" s="555" t="str">
        <f>'Onderwijs en begeleiding'!B85</f>
        <v>komt in plaats van (een deel van) de reguliere leerstof.</v>
      </c>
      <c r="G322" s="556" t="str">
        <f>Antwoorden!E166</f>
        <v/>
      </c>
    </row>
    <row r="323" spans="1:7" ht="24">
      <c r="A323" s="538" t="str">
        <f>Antwoorden!B167</f>
        <v/>
      </c>
      <c r="B323" s="572" t="str">
        <f>Antwoorden!C167</f>
        <v/>
      </c>
      <c r="C323" s="538" t="str">
        <f>Antwoorden!D167</f>
        <v/>
      </c>
      <c r="D323" s="563" t="str">
        <f t="shared" si="8"/>
        <v/>
      </c>
      <c r="E323" s="564" t="str">
        <f>'Onderwijs en begeleiding'!A86</f>
        <v>3.22</v>
      </c>
      <c r="F323" s="565" t="str">
        <f>'Onderwijs en begeleiding'!B86</f>
        <v>De verrijkingsstof wordt vooraf met de leerling besproken / aan de leerling uitgelegd.</v>
      </c>
      <c r="G323" s="566" t="str">
        <f>Antwoorden!E167</f>
        <v/>
      </c>
    </row>
    <row r="324" spans="1:7" ht="24">
      <c r="A324" s="538" t="str">
        <f>Antwoorden!B168</f>
        <v/>
      </c>
      <c r="B324" s="572" t="str">
        <f>Antwoorden!C168</f>
        <v/>
      </c>
      <c r="C324" s="538" t="str">
        <f>Antwoorden!D168</f>
        <v/>
      </c>
      <c r="D324" s="563" t="str">
        <f t="shared" si="8"/>
        <v/>
      </c>
      <c r="E324" s="564" t="str">
        <f>'Onderwijs en begeleiding'!A87</f>
        <v>3.23</v>
      </c>
      <c r="F324" s="565" t="str">
        <f>'Onderwijs en begeleiding'!B87</f>
        <v>Er worden eisen gesteld aan het werken met verrijkingsstof binnen de eigen groep.</v>
      </c>
      <c r="G324" s="566" t="str">
        <f>Antwoorden!E168</f>
        <v/>
      </c>
    </row>
    <row r="325" spans="1:7" ht="31.5">
      <c r="A325" s="538" t="str">
        <f>Antwoorden!B169</f>
        <v/>
      </c>
      <c r="B325" s="572" t="str">
        <f>Antwoorden!C169</f>
        <v/>
      </c>
      <c r="C325" s="538" t="str">
        <f>Antwoorden!D169</f>
        <v/>
      </c>
      <c r="D325" s="563" t="str">
        <f t="shared" si="8"/>
        <v/>
      </c>
      <c r="E325" s="564" t="str">
        <f>'Onderwijs en begeleiding'!A88</f>
        <v>3.24</v>
      </c>
      <c r="F325" s="587" t="str">
        <f>'Onderwijs en begeleiding'!B88</f>
        <v>De leerling die binnen de eigen groep verrijking krijgt aangeboden, werkt in het eigen lokaal aan deze verrijkingsstof.</v>
      </c>
      <c r="G325" s="566" t="str">
        <f>Antwoorden!E169</f>
        <v/>
      </c>
    </row>
    <row r="326" spans="1:7" ht="24.95" customHeight="1">
      <c r="A326" s="538" t="str">
        <f>Antwoorden!B170</f>
        <v/>
      </c>
      <c r="B326" s="572" t="str">
        <f>Antwoorden!C170</f>
        <v/>
      </c>
      <c r="C326" s="538" t="str">
        <f>Antwoorden!D170</f>
        <v/>
      </c>
      <c r="D326" s="563" t="str">
        <f t="shared" si="8"/>
        <v/>
      </c>
      <c r="E326" s="564" t="str">
        <f>'Onderwijs en begeleiding'!A89</f>
        <v>3.25</v>
      </c>
      <c r="F326" s="565" t="str">
        <f>'Onderwijs en begeleiding'!B89</f>
        <v>De leerling krijgt van de eigen leerkracht begeleiding / feedback tijdens het werken aan verrijkingsstof binnen de eigen groep.</v>
      </c>
      <c r="G326" s="566" t="str">
        <f>Antwoorden!E170</f>
        <v/>
      </c>
    </row>
    <row r="327" spans="1:7" ht="24">
      <c r="A327" s="538" t="str">
        <f>Antwoorden!B171</f>
        <v/>
      </c>
      <c r="B327" s="572" t="s">
        <v>675</v>
      </c>
      <c r="C327" s="538" t="str">
        <f>Antwoorden!D171</f>
        <v/>
      </c>
      <c r="D327" s="561" t="str">
        <f t="shared" si="8"/>
        <v/>
      </c>
      <c r="E327" s="545" t="str">
        <f>'Onderwijs en begeleiding'!A90</f>
        <v>3.26</v>
      </c>
      <c r="F327" s="546" t="str">
        <f>'Onderwijs en begeleiding'!B90</f>
        <v>Bij het beoordelen van het werken aan verrijkingsstof binnen de groep wordt:</v>
      </c>
      <c r="G327" s="562" t="str">
        <f>Antwoorden!E171</f>
        <v/>
      </c>
    </row>
    <row r="328" spans="1:7" ht="15" customHeight="1">
      <c r="A328" s="538" t="str">
        <f>Antwoorden!B172</f>
        <v/>
      </c>
      <c r="B328" s="572" t="str">
        <f>Antwoorden!C172</f>
        <v/>
      </c>
      <c r="C328" s="538" t="str">
        <f>Antwoorden!D172</f>
        <v/>
      </c>
      <c r="D328" s="549" t="str">
        <f t="shared" si="8"/>
        <v/>
      </c>
      <c r="E328" s="550" t="str">
        <f>'Onderwijs en begeleiding'!A91</f>
        <v>*</v>
      </c>
      <c r="F328" s="551" t="str">
        <f>'Onderwijs en begeleiding'!B91</f>
        <v>door de leerkracht zowel het product als het proces beoordeeld.</v>
      </c>
      <c r="G328" s="552" t="str">
        <f>Antwoorden!E172</f>
        <v/>
      </c>
    </row>
    <row r="329" spans="1:7" ht="24">
      <c r="A329" s="538" t="str">
        <f>Antwoorden!B173</f>
        <v/>
      </c>
      <c r="B329" s="572" t="str">
        <f>Antwoorden!C173</f>
        <v/>
      </c>
      <c r="C329" s="538" t="str">
        <f>Antwoorden!D173</f>
        <v/>
      </c>
      <c r="D329" s="549" t="str">
        <f t="shared" si="8"/>
        <v/>
      </c>
      <c r="E329" s="550" t="str">
        <f>'Onderwijs en begeleiding'!A92</f>
        <v>*</v>
      </c>
      <c r="F329" s="551" t="str">
        <f>'Onderwijs en begeleiding'!B92</f>
        <v>uitgegaan van de in het plan van aanpak/handelingsplan gestelde cognitieve en niet-cognitieve leerdoelen.</v>
      </c>
      <c r="G329" s="552" t="str">
        <f>Antwoorden!E173</f>
        <v/>
      </c>
    </row>
    <row r="330" spans="1:7" ht="24">
      <c r="A330" s="538" t="str">
        <f>Antwoorden!B174</f>
        <v/>
      </c>
      <c r="B330" s="572" t="str">
        <f>Antwoorden!C174</f>
        <v/>
      </c>
      <c r="C330" s="538" t="str">
        <f>Antwoorden!D174</f>
        <v/>
      </c>
      <c r="D330" s="563" t="str">
        <f t="shared" si="8"/>
        <v/>
      </c>
      <c r="E330" s="564" t="str">
        <f>'Onderwijs en begeleiding'!A93</f>
        <v>3.27</v>
      </c>
      <c r="F330" s="565" t="str">
        <f>'Onderwijs en begeleiding'!B93</f>
        <v>De beoordeling van het werken aan verrijkingsstof binnen de groep wordt op het schoolrapport weergegeven.</v>
      </c>
      <c r="G330" s="566" t="str">
        <f>Antwoorden!E174</f>
        <v/>
      </c>
    </row>
    <row r="331" spans="1:7" s="69" customFormat="1" ht="15" customHeight="1">
      <c r="A331" s="567"/>
      <c r="B331" s="572" t="s">
        <v>675</v>
      </c>
      <c r="C331" s="567"/>
      <c r="D331" s="568"/>
      <c r="E331" s="568"/>
      <c r="F331" s="857" t="str">
        <f>"Gemiddelde mate van realisatie: "&amp;ROUND(Resultaat!H21,2)*100&amp;"% - Percentage ontwikkelpunten: "&amp;ROUND(Resultaat!J21,2)*100&amp;"% - Gemiddelde mate van belang ("&amp;Score_niet_belangrijk&amp;"-"&amp;Score_belangrijk&amp;"): "&amp;ROUND(Resultaat!I21,1)</f>
        <v>Gemiddelde mate van realisatie: 0% - Percentage ontwikkelpunten: 0% - Gemiddelde mate van belang (0-2): 0</v>
      </c>
      <c r="G331" s="857"/>
    </row>
    <row r="332" spans="1:7">
      <c r="A332" s="538" t="str">
        <f>Antwoorden!B175</f>
        <v/>
      </c>
      <c r="B332" s="572" t="s">
        <v>675</v>
      </c>
      <c r="C332" s="538" t="str">
        <f>Antwoorden!D175</f>
        <v/>
      </c>
      <c r="D332" s="896"/>
      <c r="E332" s="896"/>
      <c r="F332" s="896"/>
      <c r="G332" s="896"/>
    </row>
    <row r="333" spans="1:7" ht="15" customHeight="1">
      <c r="A333" s="538" t="str">
        <f>Antwoorden!B176</f>
        <v>VERRIJKING BUITEN DE EIGEN GROEP (PLUSGROEP)</v>
      </c>
      <c r="B333" s="572" t="s">
        <v>675</v>
      </c>
      <c r="C333" s="538">
        <f>Antwoorden!D176</f>
        <v>0</v>
      </c>
      <c r="D333" s="573"/>
      <c r="E333" s="576"/>
      <c r="F333" s="575" t="str">
        <f>'Onderwijs en begeleiding'!B95</f>
        <v>VERRIJKING BUITEN DE EIGEN GROEP (PLUSGROEP)</v>
      </c>
      <c r="G333" s="584" t="s">
        <v>420</v>
      </c>
    </row>
    <row r="334" spans="1:7" ht="36">
      <c r="A334" s="538" t="str">
        <f>Antwoorden!B177</f>
        <v/>
      </c>
      <c r="B334" s="572" t="s">
        <v>675</v>
      </c>
      <c r="C334" s="538" t="str">
        <f>Antwoorden!D177</f>
        <v/>
      </c>
      <c r="D334" s="557" t="str">
        <f t="shared" ref="D334:D403" si="9">IF(C334=1,"!","")</f>
        <v/>
      </c>
      <c r="E334" s="558" t="str">
        <f>'Onderwijs en begeleiding'!A96</f>
        <v>3.28</v>
      </c>
      <c r="F334" s="559" t="str">
        <f>'Onderwijs en begeleiding'!B96</f>
        <v>Op school wordt verrijkingsstof aangeboden buiten de eigen groep (in een binnenschoolse of buitenschoolse plusgroep) voor leerlingen uit:</v>
      </c>
      <c r="G334" s="560"/>
    </row>
    <row r="335" spans="1:7">
      <c r="A335" s="538" t="str">
        <f>Antwoorden!B178</f>
        <v/>
      </c>
      <c r="B335" s="572" t="str">
        <f>Antwoorden!C178</f>
        <v/>
      </c>
      <c r="C335" s="538" t="str">
        <f>Antwoorden!D178</f>
        <v/>
      </c>
      <c r="D335" s="557" t="str">
        <f t="shared" si="9"/>
        <v/>
      </c>
      <c r="E335" s="558" t="str">
        <f>'Onderwijs en begeleiding'!A97</f>
        <v>*</v>
      </c>
      <c r="F335" s="559" t="str">
        <f>'Onderwijs en begeleiding'!B97</f>
        <v>groep 1</v>
      </c>
      <c r="G335" s="560" t="str">
        <f>Antwoorden!E178</f>
        <v/>
      </c>
    </row>
    <row r="336" spans="1:7">
      <c r="A336" s="538" t="str">
        <f>Antwoorden!B179</f>
        <v/>
      </c>
      <c r="B336" s="572" t="str">
        <f>Antwoorden!C179</f>
        <v/>
      </c>
      <c r="C336" s="538" t="str">
        <f>Antwoorden!D179</f>
        <v/>
      </c>
      <c r="D336" s="557" t="str">
        <f t="shared" si="9"/>
        <v/>
      </c>
      <c r="E336" s="558" t="str">
        <f>'Onderwijs en begeleiding'!A98</f>
        <v>*</v>
      </c>
      <c r="F336" s="559" t="str">
        <f>'Onderwijs en begeleiding'!B98</f>
        <v>groep 2</v>
      </c>
      <c r="G336" s="560" t="str">
        <f>Antwoorden!E179</f>
        <v/>
      </c>
    </row>
    <row r="337" spans="1:7">
      <c r="A337" s="538" t="str">
        <f>Antwoorden!B180</f>
        <v/>
      </c>
      <c r="B337" s="572" t="str">
        <f>Antwoorden!C180</f>
        <v/>
      </c>
      <c r="C337" s="538" t="str">
        <f>Antwoorden!D180</f>
        <v/>
      </c>
      <c r="D337" s="557" t="str">
        <f t="shared" si="9"/>
        <v/>
      </c>
      <c r="E337" s="558" t="str">
        <f>'Onderwijs en begeleiding'!A99</f>
        <v>*</v>
      </c>
      <c r="F337" s="559" t="str">
        <f>'Onderwijs en begeleiding'!B99</f>
        <v>groep 3</v>
      </c>
      <c r="G337" s="560" t="str">
        <f>Antwoorden!E180</f>
        <v/>
      </c>
    </row>
    <row r="338" spans="1:7">
      <c r="A338" s="538" t="str">
        <f>Antwoorden!B181</f>
        <v/>
      </c>
      <c r="B338" s="572" t="str">
        <f>Antwoorden!C181</f>
        <v/>
      </c>
      <c r="C338" s="538" t="str">
        <f>Antwoorden!D181</f>
        <v/>
      </c>
      <c r="D338" s="557" t="str">
        <f t="shared" si="9"/>
        <v/>
      </c>
      <c r="E338" s="558" t="str">
        <f>'Onderwijs en begeleiding'!A100</f>
        <v>*</v>
      </c>
      <c r="F338" s="559" t="str">
        <f>'Onderwijs en begeleiding'!B100</f>
        <v>groep 4</v>
      </c>
      <c r="G338" s="560" t="str">
        <f>Antwoorden!E181</f>
        <v/>
      </c>
    </row>
    <row r="339" spans="1:7">
      <c r="A339" s="538" t="str">
        <f>Antwoorden!B182</f>
        <v/>
      </c>
      <c r="B339" s="572" t="str">
        <f>Antwoorden!C182</f>
        <v/>
      </c>
      <c r="C339" s="538" t="str">
        <f>Antwoorden!D182</f>
        <v/>
      </c>
      <c r="D339" s="557" t="str">
        <f t="shared" si="9"/>
        <v/>
      </c>
      <c r="E339" s="558" t="str">
        <f>'Onderwijs en begeleiding'!A101</f>
        <v>*</v>
      </c>
      <c r="F339" s="559" t="str">
        <f>'Onderwijs en begeleiding'!B101</f>
        <v>groep 5</v>
      </c>
      <c r="G339" s="560" t="str">
        <f>Antwoorden!E182</f>
        <v/>
      </c>
    </row>
    <row r="340" spans="1:7">
      <c r="A340" s="538" t="str">
        <f>Antwoorden!B183</f>
        <v/>
      </c>
      <c r="B340" s="572" t="str">
        <f>Antwoorden!C183</f>
        <v/>
      </c>
      <c r="C340" s="538" t="str">
        <f>Antwoorden!D183</f>
        <v/>
      </c>
      <c r="D340" s="557" t="str">
        <f t="shared" si="9"/>
        <v/>
      </c>
      <c r="E340" s="558" t="str">
        <f>'Onderwijs en begeleiding'!A102</f>
        <v>*</v>
      </c>
      <c r="F340" s="559" t="str">
        <f>'Onderwijs en begeleiding'!B102</f>
        <v>groep 6</v>
      </c>
      <c r="G340" s="560" t="str">
        <f>Antwoorden!E183</f>
        <v/>
      </c>
    </row>
    <row r="341" spans="1:7">
      <c r="A341" s="538" t="str">
        <f>Antwoorden!B184</f>
        <v/>
      </c>
      <c r="B341" s="572" t="str">
        <f>Antwoorden!C184</f>
        <v/>
      </c>
      <c r="C341" s="538" t="str">
        <f>Antwoorden!D184</f>
        <v/>
      </c>
      <c r="D341" s="557" t="str">
        <f t="shared" si="9"/>
        <v/>
      </c>
      <c r="E341" s="558" t="str">
        <f>'Onderwijs en begeleiding'!A103</f>
        <v>*</v>
      </c>
      <c r="F341" s="559" t="str">
        <f>'Onderwijs en begeleiding'!B103</f>
        <v>groep 7</v>
      </c>
      <c r="G341" s="560" t="str">
        <f>Antwoorden!E184</f>
        <v/>
      </c>
    </row>
    <row r="342" spans="1:7">
      <c r="A342" s="538" t="str">
        <f>Antwoorden!B185</f>
        <v/>
      </c>
      <c r="B342" s="572" t="str">
        <f>Antwoorden!C185</f>
        <v/>
      </c>
      <c r="C342" s="538" t="str">
        <f>Antwoorden!D185</f>
        <v/>
      </c>
      <c r="D342" s="557" t="str">
        <f t="shared" si="9"/>
        <v/>
      </c>
      <c r="E342" s="558" t="str">
        <f>'Onderwijs en begeleiding'!A104</f>
        <v>*</v>
      </c>
      <c r="F342" s="559" t="str">
        <f>'Onderwijs en begeleiding'!B104</f>
        <v>groep 8</v>
      </c>
      <c r="G342" s="560" t="str">
        <f>Antwoorden!E185</f>
        <v/>
      </c>
    </row>
    <row r="343" spans="1:7" ht="15" customHeight="1">
      <c r="A343" s="538"/>
      <c r="B343" s="572" t="s">
        <v>675</v>
      </c>
      <c r="C343" s="538"/>
      <c r="D343" s="571"/>
      <c r="E343" s="571"/>
      <c r="F343" s="857" t="str">
        <f>"Gemiddelde mate van realisatie: "&amp;ROUND(Resultaat!H22,2)*100&amp;"% - Percentage ontwikkelpunten: "&amp;ROUND(Resultaat!J22,2)*100&amp;"% - Gemiddelde mate van belang ("&amp;Score_niet_belangrijk&amp;"-"&amp;Score_belangrijk&amp;"): "&amp;ROUND(Resultaat!I22,1)</f>
        <v>Gemiddelde mate van realisatie: 0% - Percentage ontwikkelpunten: 0% - Gemiddelde mate van belang (0-2): 0</v>
      </c>
      <c r="G343" s="857"/>
    </row>
    <row r="344" spans="1:7">
      <c r="A344" s="538"/>
      <c r="B344" s="572" t="s">
        <v>675</v>
      </c>
      <c r="C344" s="538"/>
      <c r="D344" s="894"/>
      <c r="E344" s="894"/>
      <c r="F344" s="894"/>
      <c r="G344" s="894"/>
    </row>
    <row r="345" spans="1:7" ht="15" customHeight="1">
      <c r="A345" s="538" t="str">
        <f>Antwoorden!B186</f>
        <v/>
      </c>
      <c r="B345" s="572" t="s">
        <v>675</v>
      </c>
      <c r="C345" s="538" t="str">
        <f>Antwoorden!D186</f>
        <v/>
      </c>
      <c r="D345" s="588" t="str">
        <f t="shared" si="9"/>
        <v/>
      </c>
      <c r="E345" s="589"/>
      <c r="F345" s="579" t="s">
        <v>648</v>
      </c>
      <c r="G345" s="542" t="s">
        <v>420</v>
      </c>
    </row>
    <row r="346" spans="1:7" ht="24">
      <c r="A346" s="538" t="str">
        <f>Antwoorden!B187</f>
        <v/>
      </c>
      <c r="B346" s="572" t="s">
        <v>675</v>
      </c>
      <c r="C346" s="538" t="str">
        <f>Antwoorden!D187</f>
        <v/>
      </c>
      <c r="D346" s="561" t="str">
        <f t="shared" si="9"/>
        <v/>
      </c>
      <c r="E346" s="545" t="str">
        <f>'Onderwijs en begeleiding'!A106</f>
        <v>3.29</v>
      </c>
      <c r="F346" s="546" t="str">
        <f>'Onderwijs en begeleiding'!B106</f>
        <v>De school hanteert een eenduidige werkwijze voor het selecteren van leerlingen voor de plusgroep, waarbij</v>
      </c>
      <c r="G346" s="562" t="str">
        <f>Antwoorden!E187</f>
        <v/>
      </c>
    </row>
    <row r="347" spans="1:7" ht="24">
      <c r="A347" s="538" t="str">
        <f>Antwoorden!B188</f>
        <v/>
      </c>
      <c r="B347" s="572" t="str">
        <f>Antwoorden!C188</f>
        <v/>
      </c>
      <c r="C347" s="538" t="str">
        <f>Antwoorden!D188</f>
        <v/>
      </c>
      <c r="D347" s="549" t="str">
        <f t="shared" si="9"/>
        <v/>
      </c>
      <c r="E347" s="550" t="str">
        <f>'Onderwijs en begeleiding'!A107</f>
        <v>*</v>
      </c>
      <c r="F347" s="551" t="str">
        <f>'Onderwijs en begeleiding'!B107</f>
        <v>rekening wordt gehouden met inhoudelijke criteria (visie, doelgroep, doelstelling en aanbod van de plusgroep)</v>
      </c>
      <c r="G347" s="552" t="str">
        <f>Antwoorden!E188</f>
        <v/>
      </c>
    </row>
    <row r="348" spans="1:7" ht="36">
      <c r="A348" s="538" t="str">
        <f>Antwoorden!B189</f>
        <v/>
      </c>
      <c r="B348" s="572" t="str">
        <f>Antwoorden!C189</f>
        <v/>
      </c>
      <c r="C348" s="538" t="str">
        <f>Antwoorden!D189</f>
        <v/>
      </c>
      <c r="D348" s="549" t="str">
        <f t="shared" si="9"/>
        <v/>
      </c>
      <c r="E348" s="550" t="str">
        <f>'Onderwijs en begeleiding'!A108</f>
        <v>*</v>
      </c>
      <c r="F348" s="551" t="str">
        <f>'Onderwijs en begeleiding'!B108</f>
        <v>rekening wordt gehouden met praktische criteria (tijd, ruimte, aantal leerlingen/samenstelling plusgroep, overige beschikbare onderwijsaanpassingen)</v>
      </c>
      <c r="G348" s="552" t="str">
        <f>Antwoorden!E189</f>
        <v/>
      </c>
    </row>
    <row r="349" spans="1:7" ht="36">
      <c r="A349" s="538" t="str">
        <f>Antwoorden!B190</f>
        <v/>
      </c>
      <c r="B349" s="572" t="str">
        <f>Antwoorden!C190</f>
        <v/>
      </c>
      <c r="C349" s="538" t="str">
        <f>Antwoorden!D190</f>
        <v/>
      </c>
      <c r="D349" s="553" t="str">
        <f t="shared" si="9"/>
        <v/>
      </c>
      <c r="E349" s="554" t="str">
        <f>'Onderwijs en begeleiding'!A109</f>
        <v>*</v>
      </c>
      <c r="F349" s="555" t="str">
        <f>'Onderwijs en begeleiding'!B109</f>
        <v>overleg plaatsvindt met alle betrokkenen (waaronder de leerling zelf, de begeleider van de plusgroep, groepsleerkracht en ouders)</v>
      </c>
      <c r="G349" s="556" t="str">
        <f>Antwoorden!E190</f>
        <v/>
      </c>
    </row>
    <row r="350" spans="1:7" ht="36">
      <c r="A350" s="538" t="str">
        <f>Antwoorden!B191</f>
        <v/>
      </c>
      <c r="B350" s="572" t="str">
        <f>Antwoorden!C191</f>
        <v/>
      </c>
      <c r="C350" s="538" t="str">
        <f>Antwoorden!D191</f>
        <v/>
      </c>
      <c r="D350" s="563" t="str">
        <f t="shared" si="9"/>
        <v/>
      </c>
      <c r="E350" s="564" t="str">
        <f>'Onderwijs en begeleiding'!A110</f>
        <v>3.30</v>
      </c>
      <c r="F350" s="565" t="str">
        <f>'Onderwijs en begeleiding'!B110</f>
        <v>Een beslissing tot plaatsing kan op basis van een (tussentijdse) evaluatie (bijvoorbeeld na een proefperiode) in gezamenlijk overleg worden herzien.</v>
      </c>
      <c r="G350" s="566" t="str">
        <f>Antwoorden!E191</f>
        <v/>
      </c>
    </row>
    <row r="351" spans="1:7">
      <c r="A351" s="538" t="str">
        <f>Antwoorden!B192</f>
        <v/>
      </c>
      <c r="B351" s="572" t="s">
        <v>675</v>
      </c>
      <c r="C351" s="538" t="str">
        <f>Antwoorden!D192</f>
        <v/>
      </c>
      <c r="D351" s="561" t="str">
        <f t="shared" si="9"/>
        <v/>
      </c>
      <c r="E351" s="545" t="str">
        <f>'Onderwijs en begeleiding'!A111</f>
        <v>3.31</v>
      </c>
      <c r="F351" s="546" t="str">
        <f>'Onderwijs en begeleiding'!B111</f>
        <v>De plusgroepbijeenkomsten vinden structureel plaats:</v>
      </c>
      <c r="G351" s="562" t="str">
        <f>Antwoorden!E192</f>
        <v/>
      </c>
    </row>
    <row r="352" spans="1:7">
      <c r="A352" s="538" t="str">
        <f>Antwoorden!B193</f>
        <v/>
      </c>
      <c r="B352" s="572" t="str">
        <f>Antwoorden!C193</f>
        <v/>
      </c>
      <c r="C352" s="538" t="str">
        <f>Antwoorden!D193</f>
        <v/>
      </c>
      <c r="D352" s="549" t="str">
        <f t="shared" si="9"/>
        <v/>
      </c>
      <c r="E352" s="550" t="str">
        <f>'Onderwijs en begeleiding'!A112</f>
        <v>*</v>
      </c>
      <c r="F352" s="551" t="str">
        <f>'Onderwijs en begeleiding'!B112</f>
        <v>op een vaste tijd</v>
      </c>
      <c r="G352" s="552" t="str">
        <f>Antwoorden!E193</f>
        <v/>
      </c>
    </row>
    <row r="353" spans="1:7">
      <c r="A353" s="538" t="str">
        <f>Antwoorden!B194</f>
        <v/>
      </c>
      <c r="B353" s="572" t="str">
        <f>Antwoorden!C194</f>
        <v/>
      </c>
      <c r="C353" s="538" t="str">
        <f>Antwoorden!D194</f>
        <v/>
      </c>
      <c r="D353" s="549" t="str">
        <f t="shared" si="9"/>
        <v/>
      </c>
      <c r="E353" s="550" t="str">
        <f>'Onderwijs en begeleiding'!A113</f>
        <v>*</v>
      </c>
      <c r="F353" s="551" t="str">
        <f>'Onderwijs en begeleiding'!B113</f>
        <v>op een vaste locatie</v>
      </c>
      <c r="G353" s="552" t="str">
        <f>Antwoorden!E194</f>
        <v/>
      </c>
    </row>
    <row r="354" spans="1:7">
      <c r="A354" s="538" t="str">
        <f>Antwoorden!B195</f>
        <v/>
      </c>
      <c r="B354" s="572" t="str">
        <f>Antwoorden!C195</f>
        <v/>
      </c>
      <c r="C354" s="538" t="str">
        <f>Antwoorden!D195</f>
        <v/>
      </c>
      <c r="D354" s="553" t="str">
        <f t="shared" si="9"/>
        <v/>
      </c>
      <c r="E354" s="554" t="str">
        <f>'Onderwijs en begeleiding'!A114</f>
        <v>*</v>
      </c>
      <c r="F354" s="555" t="str">
        <f>'Onderwijs en begeleiding'!B114</f>
        <v>gedurende een langere periode (minimaal een half jaar).</v>
      </c>
      <c r="G354" s="552" t="str">
        <f>Antwoorden!E195</f>
        <v/>
      </c>
    </row>
    <row r="355" spans="1:7" ht="24">
      <c r="A355" s="538" t="str">
        <f>Antwoorden!B196</f>
        <v/>
      </c>
      <c r="B355" s="572" t="str">
        <f>Antwoorden!C196</f>
        <v/>
      </c>
      <c r="C355" s="538" t="str">
        <f>Antwoorden!D196</f>
        <v/>
      </c>
      <c r="D355" s="563" t="str">
        <f t="shared" si="9"/>
        <v/>
      </c>
      <c r="E355" s="564" t="str">
        <f>'Onderwijs en begeleiding'!A115</f>
        <v>3.32</v>
      </c>
      <c r="F355" s="565" t="str">
        <f>'Onderwijs en begeleiding'!B115</f>
        <v>Er is voldoende tijd beschikbaar per plusgroepbijeenkomst (minimaal anderhalf uur).</v>
      </c>
      <c r="G355" s="566" t="str">
        <f>Antwoorden!E196</f>
        <v/>
      </c>
    </row>
    <row r="356" spans="1:7" ht="36">
      <c r="A356" s="538" t="str">
        <f>Antwoorden!B197</f>
        <v/>
      </c>
      <c r="B356" s="572" t="s">
        <v>675</v>
      </c>
      <c r="C356" s="538" t="str">
        <f>Antwoorden!D197</f>
        <v/>
      </c>
      <c r="D356" s="561" t="str">
        <f t="shared" si="9"/>
        <v/>
      </c>
      <c r="E356" s="545" t="str">
        <f>'Onderwijs en begeleiding'!A116</f>
        <v>3.33</v>
      </c>
      <c r="F356" s="546" t="str">
        <f>'Onderwijs en begeleiding'!B116</f>
        <v xml:space="preserve">De vaste begeleider van de plusgroep beschikt over de benodigde leerkrachtcompetenties en beschikt hiertoe onder meer over: </v>
      </c>
      <c r="G356" s="552" t="str">
        <f>Antwoorden!E197</f>
        <v/>
      </c>
    </row>
    <row r="357" spans="1:7">
      <c r="A357" s="538" t="str">
        <f>Antwoorden!B198</f>
        <v/>
      </c>
      <c r="B357" s="572" t="str">
        <f>Antwoorden!C198</f>
        <v/>
      </c>
      <c r="C357" s="538" t="str">
        <f>Antwoorden!D198</f>
        <v/>
      </c>
      <c r="D357" s="549" t="str">
        <f t="shared" si="9"/>
        <v/>
      </c>
      <c r="E357" s="550" t="str">
        <f>'Onderwijs en begeleiding'!A117</f>
        <v>*</v>
      </c>
      <c r="F357" s="551" t="str">
        <f>'Onderwijs en begeleiding'!B117</f>
        <v>een onderwijsbevoegdheid</v>
      </c>
      <c r="G357" s="552" t="str">
        <f>Antwoorden!E198</f>
        <v/>
      </c>
    </row>
    <row r="358" spans="1:7">
      <c r="A358" s="538" t="str">
        <f>Antwoorden!B199</f>
        <v/>
      </c>
      <c r="B358" s="572" t="str">
        <f>Antwoorden!C199</f>
        <v/>
      </c>
      <c r="C358" s="538" t="str">
        <f>Antwoorden!D199</f>
        <v/>
      </c>
      <c r="D358" s="549" t="str">
        <f t="shared" si="9"/>
        <v/>
      </c>
      <c r="E358" s="550" t="str">
        <f>'Onderwijs en begeleiding'!A118</f>
        <v>*</v>
      </c>
      <c r="F358" s="551" t="str">
        <f>'Onderwijs en begeleiding'!B118</f>
        <v xml:space="preserve">affiniteit met (hoog)begaafde leerlingen </v>
      </c>
      <c r="G358" s="552" t="str">
        <f>Antwoorden!E199</f>
        <v/>
      </c>
    </row>
    <row r="359" spans="1:7" ht="24">
      <c r="A359" s="538" t="str">
        <f>Antwoorden!B200</f>
        <v/>
      </c>
      <c r="B359" s="572" t="str">
        <f>Antwoorden!C200</f>
        <v/>
      </c>
      <c r="C359" s="538" t="str">
        <f>Antwoorden!D200</f>
        <v/>
      </c>
      <c r="D359" s="553" t="str">
        <f t="shared" si="9"/>
        <v/>
      </c>
      <c r="E359" s="554" t="str">
        <f>'Onderwijs en begeleiding'!A119</f>
        <v>*</v>
      </c>
      <c r="F359" s="555" t="str">
        <f>'Onderwijs en begeleiding'!B119</f>
        <v>is gespecialiseerd in de begeleiding van (hoog)begaafde leerlingen middels een opleiding/nascholing</v>
      </c>
      <c r="G359" s="552" t="str">
        <f>Antwoorden!E200</f>
        <v/>
      </c>
    </row>
    <row r="360" spans="1:7" ht="24">
      <c r="A360" s="538" t="str">
        <f>Antwoorden!B201</f>
        <v/>
      </c>
      <c r="B360" s="572" t="str">
        <f>Antwoorden!C201</f>
        <v/>
      </c>
      <c r="C360" s="538" t="str">
        <f>Antwoorden!D201</f>
        <v/>
      </c>
      <c r="D360" s="563" t="str">
        <f t="shared" si="9"/>
        <v/>
      </c>
      <c r="E360" s="564" t="str">
        <f>'Onderwijs en begeleiding'!A120</f>
        <v>3.34</v>
      </c>
      <c r="F360" s="565" t="str">
        <f>'Onderwijs en begeleiding'!B120</f>
        <v>De plusgroep bestaat uit minimaal 2 en maximaal 10 leerlingen (per begeleider).</v>
      </c>
      <c r="G360" s="566" t="str">
        <f>Antwoorden!E201</f>
        <v/>
      </c>
    </row>
    <row r="361" spans="1:7" ht="36">
      <c r="A361" s="538" t="str">
        <f>Antwoorden!B202</f>
        <v/>
      </c>
      <c r="B361" s="572" t="s">
        <v>675</v>
      </c>
      <c r="C361" s="538" t="str">
        <f>Antwoorden!D202</f>
        <v/>
      </c>
      <c r="D361" s="561" t="str">
        <f t="shared" si="9"/>
        <v/>
      </c>
      <c r="E361" s="545" t="str">
        <f>'Onderwijs en begeleiding'!A121</f>
        <v>3.35</v>
      </c>
      <c r="F361" s="546" t="str">
        <f>'Onderwijs en begeleiding'!B121</f>
        <v xml:space="preserve">Voor het aanbieden van verrijking buiten de eigen groep zijn er verrijkingsmethoden / -materialen beschikbaar op het gebied van: </v>
      </c>
      <c r="G361" s="562" t="str">
        <f>Antwoorden!E202</f>
        <v/>
      </c>
    </row>
    <row r="362" spans="1:7">
      <c r="A362" s="538" t="str">
        <f>Antwoorden!B203</f>
        <v/>
      </c>
      <c r="B362" s="572" t="str">
        <f>Antwoorden!C203</f>
        <v/>
      </c>
      <c r="C362" s="538" t="str">
        <f>Antwoorden!D203</f>
        <v/>
      </c>
      <c r="D362" s="549" t="str">
        <f t="shared" si="9"/>
        <v/>
      </c>
      <c r="E362" s="550" t="str">
        <f>'Onderwijs en begeleiding'!A122</f>
        <v>*</v>
      </c>
      <c r="F362" s="551" t="str">
        <f>'Onderwijs en begeleiding'!B122</f>
        <v>rekenen en wiskunde</v>
      </c>
      <c r="G362" s="552" t="str">
        <f>Antwoorden!E203</f>
        <v/>
      </c>
    </row>
    <row r="363" spans="1:7">
      <c r="A363" s="538" t="str">
        <f>Antwoorden!B204</f>
        <v/>
      </c>
      <c r="B363" s="572" t="str">
        <f>Antwoorden!C204</f>
        <v/>
      </c>
      <c r="C363" s="538" t="str">
        <f>Antwoorden!D204</f>
        <v/>
      </c>
      <c r="D363" s="549" t="str">
        <f t="shared" si="9"/>
        <v/>
      </c>
      <c r="E363" s="550" t="str">
        <f>'Onderwijs en begeleiding'!A123</f>
        <v>*</v>
      </c>
      <c r="F363" s="551" t="str">
        <f>'Onderwijs en begeleiding'!B123</f>
        <v>taalvaardigheden</v>
      </c>
      <c r="G363" s="552" t="str">
        <f>Antwoorden!E204</f>
        <v/>
      </c>
    </row>
    <row r="364" spans="1:7">
      <c r="A364" s="538" t="str">
        <f>Antwoorden!B205</f>
        <v/>
      </c>
      <c r="B364" s="572" t="str">
        <f>Antwoorden!C205</f>
        <v/>
      </c>
      <c r="C364" s="538" t="str">
        <f>Antwoorden!D205</f>
        <v/>
      </c>
      <c r="D364" s="549" t="str">
        <f t="shared" si="9"/>
        <v/>
      </c>
      <c r="E364" s="550" t="str">
        <f>'Onderwijs en begeleiding'!A124</f>
        <v>*</v>
      </c>
      <c r="F364" s="551" t="str">
        <f>'Onderwijs en begeleiding'!B124</f>
        <v>lezen</v>
      </c>
      <c r="G364" s="552" t="str">
        <f>Antwoorden!E205</f>
        <v/>
      </c>
    </row>
    <row r="365" spans="1:7">
      <c r="A365" s="538" t="str">
        <f>Antwoorden!B206</f>
        <v/>
      </c>
      <c r="B365" s="572" t="str">
        <f>Antwoorden!C206</f>
        <v/>
      </c>
      <c r="C365" s="538" t="str">
        <f>Antwoorden!D206</f>
        <v/>
      </c>
      <c r="D365" s="549" t="str">
        <f t="shared" si="9"/>
        <v/>
      </c>
      <c r="E365" s="550" t="str">
        <f>'Onderwijs en begeleiding'!A125</f>
        <v>*</v>
      </c>
      <c r="F365" s="551" t="str">
        <f>'Onderwijs en begeleiding'!B125</f>
        <v>wereldoriëntatie</v>
      </c>
      <c r="G365" s="552" t="str">
        <f>Antwoorden!E206</f>
        <v/>
      </c>
    </row>
    <row r="366" spans="1:7">
      <c r="A366" s="538" t="str">
        <f>Antwoorden!B207</f>
        <v/>
      </c>
      <c r="B366" s="572" t="str">
        <f>Antwoorden!C207</f>
        <v/>
      </c>
      <c r="C366" s="538" t="str">
        <f>Antwoorden!D207</f>
        <v/>
      </c>
      <c r="D366" s="549" t="str">
        <f t="shared" si="9"/>
        <v/>
      </c>
      <c r="E366" s="550" t="str">
        <f>'Onderwijs en begeleiding'!A126</f>
        <v>*</v>
      </c>
      <c r="F366" s="551" t="str">
        <f>'Onderwijs en begeleiding'!B126</f>
        <v>studievaardigheden</v>
      </c>
      <c r="G366" s="552" t="str">
        <f>Antwoorden!E207</f>
        <v/>
      </c>
    </row>
    <row r="367" spans="1:7">
      <c r="A367" s="538" t="str">
        <f>Antwoorden!B208</f>
        <v/>
      </c>
      <c r="B367" s="572" t="str">
        <f>Antwoorden!C208</f>
        <v/>
      </c>
      <c r="C367" s="538" t="str">
        <f>Antwoorden!D208</f>
        <v/>
      </c>
      <c r="D367" s="549" t="str">
        <f t="shared" si="9"/>
        <v/>
      </c>
      <c r="E367" s="550" t="str">
        <f>'Onderwijs en begeleiding'!A127</f>
        <v>*</v>
      </c>
      <c r="F367" s="551" t="str">
        <f>'Onderwijs en begeleiding'!B127</f>
        <v>vreemde talen</v>
      </c>
      <c r="G367" s="552" t="str">
        <f>Antwoorden!E208</f>
        <v/>
      </c>
    </row>
    <row r="368" spans="1:7">
      <c r="A368" s="538" t="str">
        <f>Antwoorden!B209</f>
        <v/>
      </c>
      <c r="B368" s="572" t="str">
        <f>Antwoorden!C209</f>
        <v/>
      </c>
      <c r="C368" s="538" t="str">
        <f>Antwoorden!D209</f>
        <v/>
      </c>
      <c r="D368" s="549" t="str">
        <f t="shared" si="9"/>
        <v/>
      </c>
      <c r="E368" s="550" t="str">
        <f>'Onderwijs en begeleiding'!A128</f>
        <v>*</v>
      </c>
      <c r="F368" s="551" t="str">
        <f>'Onderwijs en begeleiding'!B128</f>
        <v>filosofie</v>
      </c>
      <c r="G368" s="552" t="str">
        <f>Antwoorden!E209</f>
        <v/>
      </c>
    </row>
    <row r="369" spans="1:7">
      <c r="A369" s="538" t="str">
        <f>Antwoorden!B210</f>
        <v/>
      </c>
      <c r="B369" s="572" t="str">
        <f>Antwoorden!C210</f>
        <v/>
      </c>
      <c r="C369" s="538" t="str">
        <f>Antwoorden!D210</f>
        <v/>
      </c>
      <c r="D369" s="549" t="str">
        <f t="shared" si="9"/>
        <v/>
      </c>
      <c r="E369" s="550" t="str">
        <f>'Onderwijs en begeleiding'!A129</f>
        <v>*</v>
      </c>
      <c r="F369" s="551" t="str">
        <f>'Onderwijs en begeleiding'!B129</f>
        <v>sociaal emotionele ontwikkeling</v>
      </c>
      <c r="G369" s="552" t="str">
        <f>Antwoorden!E210</f>
        <v/>
      </c>
    </row>
    <row r="370" spans="1:7">
      <c r="A370" s="538" t="str">
        <f>Antwoorden!B211</f>
        <v/>
      </c>
      <c r="B370" s="572" t="str">
        <f>Antwoorden!C211</f>
        <v/>
      </c>
      <c r="C370" s="538" t="str">
        <f>Antwoorden!D211</f>
        <v/>
      </c>
      <c r="D370" s="549" t="str">
        <f t="shared" si="9"/>
        <v/>
      </c>
      <c r="E370" s="550" t="str">
        <f>'Onderwijs en begeleiding'!A130</f>
        <v>*</v>
      </c>
      <c r="F370" s="551" t="str">
        <f>'Onderwijs en begeleiding'!B130</f>
        <v>natuur en techniek</v>
      </c>
      <c r="G370" s="552" t="str">
        <f>Antwoorden!E211</f>
        <v/>
      </c>
    </row>
    <row r="371" spans="1:7">
      <c r="A371" s="538" t="str">
        <f>Antwoorden!B212</f>
        <v/>
      </c>
      <c r="B371" s="572" t="str">
        <f>Antwoorden!C212</f>
        <v/>
      </c>
      <c r="C371" s="538" t="str">
        <f>Antwoorden!D212</f>
        <v/>
      </c>
      <c r="D371" s="553" t="str">
        <f t="shared" si="9"/>
        <v/>
      </c>
      <c r="E371" s="554" t="str">
        <f>'Onderwijs en begeleiding'!A131</f>
        <v>*</v>
      </c>
      <c r="F371" s="555" t="str">
        <f>'Onderwijs en begeleiding'!B131</f>
        <v>overige vakken of onderwerpen</v>
      </c>
      <c r="G371" s="556" t="str">
        <f>Antwoorden!E212</f>
        <v/>
      </c>
    </row>
    <row r="372" spans="1:7" ht="15" customHeight="1">
      <c r="A372" s="538" t="str">
        <f>Antwoorden!B213</f>
        <v/>
      </c>
      <c r="B372" s="572" t="s">
        <v>675</v>
      </c>
      <c r="C372" s="538" t="str">
        <f>Antwoorden!D213</f>
        <v/>
      </c>
      <c r="D372" s="588" t="str">
        <f>IF(C372=1,"!","")</f>
        <v/>
      </c>
      <c r="E372" s="589"/>
      <c r="F372" s="579" t="s">
        <v>648</v>
      </c>
      <c r="G372" s="584" t="s">
        <v>420</v>
      </c>
    </row>
    <row r="373" spans="1:7">
      <c r="A373" s="538" t="str">
        <f>Antwoorden!B213</f>
        <v/>
      </c>
      <c r="B373" s="572" t="s">
        <v>675</v>
      </c>
      <c r="C373" s="538" t="str">
        <f>Antwoorden!D213</f>
        <v/>
      </c>
      <c r="D373" s="561" t="str">
        <f t="shared" si="9"/>
        <v/>
      </c>
      <c r="E373" s="545" t="str">
        <f>'Onderwijs en begeleiding'!A132</f>
        <v>3.36</v>
      </c>
      <c r="F373" s="546" t="str">
        <f>'Onderwijs en begeleiding'!B132</f>
        <v xml:space="preserve">De verrijkingsstof die gebruikt wordt in de plusgroep: </v>
      </c>
      <c r="G373" s="562" t="str">
        <f>Antwoorden!E213</f>
        <v/>
      </c>
    </row>
    <row r="374" spans="1:7">
      <c r="A374" s="538" t="str">
        <f>Antwoorden!B214</f>
        <v/>
      </c>
      <c r="B374" s="572" t="str">
        <f>Antwoorden!C214</f>
        <v/>
      </c>
      <c r="C374" s="538" t="str">
        <f>Antwoorden!D214</f>
        <v/>
      </c>
      <c r="D374" s="549" t="str">
        <f t="shared" si="9"/>
        <v/>
      </c>
      <c r="E374" s="550" t="str">
        <f>'Onderwijs en begeleiding'!A133</f>
        <v>*</v>
      </c>
      <c r="F374" s="551" t="str">
        <f>'Onderwijs en begeleiding'!B133</f>
        <v>is specifiek ontwikkeld voor (hoog)begaafden.</v>
      </c>
      <c r="G374" s="552" t="str">
        <f>Antwoorden!E214</f>
        <v/>
      </c>
    </row>
    <row r="375" spans="1:7">
      <c r="A375" s="538" t="str">
        <f>Antwoorden!B215</f>
        <v/>
      </c>
      <c r="B375" s="572" t="str">
        <f>Antwoorden!C215</f>
        <v/>
      </c>
      <c r="C375" s="538" t="str">
        <f>Antwoorden!D215</f>
        <v/>
      </c>
      <c r="D375" s="553" t="str">
        <f t="shared" si="9"/>
        <v/>
      </c>
      <c r="E375" s="554" t="str">
        <f>'Onderwijs en begeleiding'!A134</f>
        <v>*</v>
      </c>
      <c r="F375" s="555" t="str">
        <f>'Onderwijs en begeleiding'!B134</f>
        <v>is niet afkomstig van hogere leerjaren.</v>
      </c>
      <c r="G375" s="556" t="str">
        <f>Antwoorden!E215</f>
        <v/>
      </c>
    </row>
    <row r="376" spans="1:7">
      <c r="A376" s="538" t="str">
        <f>Antwoorden!B216</f>
        <v/>
      </c>
      <c r="B376" s="572" t="s">
        <v>675</v>
      </c>
      <c r="C376" s="538" t="str">
        <f>Antwoorden!D216</f>
        <v/>
      </c>
      <c r="D376" s="561" t="str">
        <f t="shared" si="9"/>
        <v/>
      </c>
      <c r="E376" s="545" t="str">
        <f>'Onderwijs en begeleiding'!A135</f>
        <v>3.37</v>
      </c>
      <c r="F376" s="546" t="str">
        <f>'Onderwijs en begeleiding'!B135</f>
        <v>Binnen de plusgroep:</v>
      </c>
      <c r="G376" s="562" t="str">
        <f>Antwoorden!E216</f>
        <v/>
      </c>
    </row>
    <row r="377" spans="1:7" ht="24">
      <c r="A377" s="538" t="str">
        <f>Antwoorden!B217</f>
        <v/>
      </c>
      <c r="B377" s="572" t="str">
        <f>Antwoorden!C217</f>
        <v/>
      </c>
      <c r="C377" s="538" t="str">
        <f>Antwoorden!D217</f>
        <v/>
      </c>
      <c r="D377" s="549" t="str">
        <f t="shared" si="9"/>
        <v/>
      </c>
      <c r="E377" s="550" t="str">
        <f>'Onderwijs en begeleiding'!A136</f>
        <v>*</v>
      </c>
      <c r="F377" s="551" t="str">
        <f>'Onderwijs en begeleiding'!B136</f>
        <v>wordt gewerkt aan specifiek op (hoog)begaafden gerichte doelen en vaardigheden.</v>
      </c>
      <c r="G377" s="552" t="str">
        <f>Antwoorden!E217</f>
        <v/>
      </c>
    </row>
    <row r="378" spans="1:7" ht="24">
      <c r="A378" s="538" t="str">
        <f>Antwoorden!B218</f>
        <v/>
      </c>
      <c r="B378" s="572" t="str">
        <f>Antwoorden!C218</f>
        <v/>
      </c>
      <c r="C378" s="538" t="str">
        <f>Antwoorden!D218</f>
        <v/>
      </c>
      <c r="D378" s="549" t="str">
        <f t="shared" si="9"/>
        <v/>
      </c>
      <c r="E378" s="550" t="str">
        <f>'Onderwijs en begeleiding'!A137</f>
        <v>*</v>
      </c>
      <c r="F378" s="551" t="str">
        <f>'Onderwijs en begeleiding'!B137</f>
        <v>wordt per leerling gewerkt aan individuele doelen en vaardigheden vanuit de individuele behoeften.</v>
      </c>
      <c r="G378" s="552" t="str">
        <f>Antwoorden!E218</f>
        <v/>
      </c>
    </row>
    <row r="379" spans="1:7" ht="24">
      <c r="A379" s="538" t="str">
        <f>Antwoorden!B219</f>
        <v/>
      </c>
      <c r="B379" s="572" t="str">
        <f>Antwoorden!C219</f>
        <v/>
      </c>
      <c r="C379" s="538" t="str">
        <f>Antwoorden!D219</f>
        <v/>
      </c>
      <c r="D379" s="549" t="str">
        <f t="shared" si="9"/>
        <v/>
      </c>
      <c r="E379" s="550" t="str">
        <f>'Onderwijs en begeleiding'!A138</f>
        <v>*</v>
      </c>
      <c r="F379" s="551" t="str">
        <f>'Onderwijs en begeleiding'!B138</f>
        <v>worden deze individuele doelen en vaardigheden vooraf met de leerling besproken.</v>
      </c>
      <c r="G379" s="552" t="str">
        <f>Antwoorden!E219</f>
        <v/>
      </c>
    </row>
    <row r="380" spans="1:7" ht="24.95" customHeight="1">
      <c r="A380" s="538" t="str">
        <f>Antwoorden!B220</f>
        <v/>
      </c>
      <c r="B380" s="572" t="str">
        <f>Antwoorden!C220</f>
        <v/>
      </c>
      <c r="C380" s="538" t="str">
        <f>Antwoorden!D220</f>
        <v/>
      </c>
      <c r="D380" s="549" t="str">
        <f t="shared" si="9"/>
        <v/>
      </c>
      <c r="E380" s="550" t="str">
        <f>'Onderwijs en begeleiding'!A139</f>
        <v>*</v>
      </c>
      <c r="F380" s="551" t="str">
        <f>'Onderwijs en begeleiding'!B139</f>
        <v>worden op basis van de gestelde doelen en vaardigheden eisen gesteld aan de leerling voor het werken binnen de plusgroep.</v>
      </c>
      <c r="G380" s="552" t="str">
        <f>Antwoorden!E220</f>
        <v/>
      </c>
    </row>
    <row r="381" spans="1:7" ht="36">
      <c r="A381" s="538" t="str">
        <f>Antwoorden!B221</f>
        <v/>
      </c>
      <c r="B381" s="572" t="str">
        <f>Antwoorden!C221</f>
        <v/>
      </c>
      <c r="C381" s="538" t="str">
        <f>Antwoorden!D221</f>
        <v/>
      </c>
      <c r="D381" s="553" t="str">
        <f t="shared" si="9"/>
        <v/>
      </c>
      <c r="E381" s="554" t="str">
        <f>'Onderwijs en begeleiding'!A140</f>
        <v>*</v>
      </c>
      <c r="F381" s="555" t="str">
        <f>'Onderwijs en begeleiding'!B140</f>
        <v>zijn de pedagogiek en didactiek afgestemd op de leereigenschappen en kenmerken van (hoog)begaafde leerlingen.</v>
      </c>
      <c r="G381" s="556" t="str">
        <f>Antwoorden!E221</f>
        <v/>
      </c>
    </row>
    <row r="382" spans="1:7" ht="24">
      <c r="A382" s="538" t="str">
        <f>Antwoorden!B222</f>
        <v/>
      </c>
      <c r="B382" s="572" t="str">
        <f>Antwoorden!C222</f>
        <v/>
      </c>
      <c r="C382" s="538" t="str">
        <f>Antwoorden!D222</f>
        <v/>
      </c>
      <c r="D382" s="563" t="str">
        <f t="shared" si="9"/>
        <v/>
      </c>
      <c r="E382" s="564" t="str">
        <f>'Onderwijs en begeleiding'!A141</f>
        <v>3.38</v>
      </c>
      <c r="F382" s="565" t="str">
        <f>'Onderwijs en begeleiding'!B141</f>
        <v>De leerling krijgt begeleiding / feedback tijdens het werken binnen de plusgroep.</v>
      </c>
      <c r="G382" s="566" t="str">
        <f>Antwoorden!E222</f>
        <v/>
      </c>
    </row>
    <row r="383" spans="1:7" ht="24">
      <c r="A383" s="538" t="str">
        <f>Antwoorden!B223</f>
        <v/>
      </c>
      <c r="B383" s="572" t="s">
        <v>675</v>
      </c>
      <c r="C383" s="538" t="str">
        <f>Antwoorden!D223</f>
        <v/>
      </c>
      <c r="D383" s="561" t="str">
        <f t="shared" si="9"/>
        <v/>
      </c>
      <c r="E383" s="545" t="str">
        <f>'Onderwijs en begeleiding'!A142</f>
        <v>3.39</v>
      </c>
      <c r="F383" s="546" t="str">
        <f>'Onderwijs en begeleiding'!B142</f>
        <v>Bij het beoordelen van het werken aan verrijkingsstof binnen de plusgroep wordt:</v>
      </c>
      <c r="G383" s="562" t="str">
        <f>Antwoorden!E223</f>
        <v/>
      </c>
    </row>
    <row r="384" spans="1:7">
      <c r="A384" s="538" t="str">
        <f>Antwoorden!B224</f>
        <v/>
      </c>
      <c r="B384" s="572" t="str">
        <f>Antwoorden!C224</f>
        <v/>
      </c>
      <c r="C384" s="538" t="str">
        <f>Antwoorden!D224</f>
        <v/>
      </c>
      <c r="D384" s="549" t="str">
        <f t="shared" si="9"/>
        <v/>
      </c>
      <c r="E384" s="550" t="str">
        <f>'Onderwijs en begeleiding'!A143</f>
        <v>*</v>
      </c>
      <c r="F384" s="551" t="str">
        <f>'Onderwijs en begeleiding'!B143</f>
        <v>zowel het product als het proces beoordeeld.</v>
      </c>
      <c r="G384" s="552" t="str">
        <f>Antwoorden!E224</f>
        <v/>
      </c>
    </row>
    <row r="385" spans="1:7" ht="24">
      <c r="A385" s="538" t="str">
        <f>Antwoorden!B225</f>
        <v/>
      </c>
      <c r="B385" s="572" t="str">
        <f>Antwoorden!C225</f>
        <v/>
      </c>
      <c r="C385" s="538" t="str">
        <f>Antwoorden!D225</f>
        <v/>
      </c>
      <c r="D385" s="553" t="str">
        <f t="shared" si="9"/>
        <v/>
      </c>
      <c r="E385" s="554" t="str">
        <f>'Onderwijs en begeleiding'!A144</f>
        <v>*</v>
      </c>
      <c r="F385" s="555" t="str">
        <f>'Onderwijs en begeleiding'!B144</f>
        <v>uitgegaan van de in het plan van aanpak/handelingsplan gestelde cognitieve, sociale en emotionele leerdoelen.</v>
      </c>
      <c r="G385" s="556" t="str">
        <f>Antwoorden!E225</f>
        <v/>
      </c>
    </row>
    <row r="386" spans="1:7" ht="24">
      <c r="A386" s="538" t="str">
        <f>Antwoorden!B226</f>
        <v/>
      </c>
      <c r="B386" s="572" t="str">
        <f>Antwoorden!C226</f>
        <v/>
      </c>
      <c r="C386" s="538" t="str">
        <f>Antwoorden!D226</f>
        <v/>
      </c>
      <c r="D386" s="563" t="str">
        <f t="shared" si="9"/>
        <v/>
      </c>
      <c r="E386" s="564" t="str">
        <f>'Onderwijs en begeleiding'!A145</f>
        <v>3.40</v>
      </c>
      <c r="F386" s="565" t="str">
        <f>'Onderwijs en begeleiding'!B145</f>
        <v>De beoordeling van het werken aan verrijkingsstof binnen de plusgroep wordt op het schoolrapport weergegeven.</v>
      </c>
      <c r="G386" s="566" t="str">
        <f>Antwoorden!E226</f>
        <v/>
      </c>
    </row>
    <row r="387" spans="1:7" ht="24">
      <c r="A387" s="538" t="str">
        <f>Antwoorden!B227</f>
        <v/>
      </c>
      <c r="B387" s="572" t="str">
        <f>Antwoorden!C227</f>
        <v/>
      </c>
      <c r="C387" s="538" t="str">
        <f>Antwoorden!D227</f>
        <v/>
      </c>
      <c r="D387" s="563" t="str">
        <f t="shared" si="9"/>
        <v/>
      </c>
      <c r="E387" s="564" t="str">
        <f>'Onderwijs en begeleiding'!A146</f>
        <v>3.41</v>
      </c>
      <c r="F387" s="565" t="str">
        <f>'Onderwijs en begeleiding'!B146</f>
        <v>Er vindt overleg plaats tussen de vaste begeleider van de plusgroep en de groepsleerkracht van de leerling.</v>
      </c>
      <c r="G387" s="566" t="str">
        <f>Antwoorden!E227</f>
        <v/>
      </c>
    </row>
    <row r="388" spans="1:7" ht="24">
      <c r="A388" s="538" t="str">
        <f>Antwoorden!B228</f>
        <v/>
      </c>
      <c r="B388" s="572" t="str">
        <f>Antwoorden!C228</f>
        <v/>
      </c>
      <c r="C388" s="538" t="str">
        <f>Antwoorden!D228</f>
        <v/>
      </c>
      <c r="D388" s="563" t="str">
        <f t="shared" si="9"/>
        <v/>
      </c>
      <c r="E388" s="564" t="str">
        <f>'Onderwijs en begeleiding'!A147</f>
        <v>3.42</v>
      </c>
      <c r="F388" s="565" t="str">
        <f>'Onderwijs en begeleiding'!B147</f>
        <v>Er is sprake van samenhang tussen hetgeen in de plusklas wordt ondernomen en dat wat er in de eigen groep gebeurt.</v>
      </c>
      <c r="G388" s="566" t="str">
        <f>Antwoorden!E228</f>
        <v/>
      </c>
    </row>
    <row r="389" spans="1:7" ht="15" customHeight="1">
      <c r="A389" s="538"/>
      <c r="B389" s="572" t="s">
        <v>675</v>
      </c>
      <c r="C389" s="538"/>
      <c r="D389" s="571"/>
      <c r="E389" s="571"/>
      <c r="F389" s="857" t="str">
        <f>"Gemiddelde mate van realisatie: "&amp;ROUND(Resultaat!H23,2)*100&amp;"% - Percentage ontwikkelpunten: "&amp;ROUND(Resultaat!J23,2)*100&amp;"% - Gemiddelde mate van belang ("&amp;Score_niet_belangrijk&amp;"-"&amp;Score_belangrijk&amp;"): "&amp;ROUND(Resultaat!I23,1)</f>
        <v>Gemiddelde mate van realisatie: 0% - Percentage ontwikkelpunten: 0% - Gemiddelde mate van belang (0-2): 0</v>
      </c>
      <c r="G389" s="857"/>
    </row>
    <row r="390" spans="1:7">
      <c r="A390" s="538" t="str">
        <f>Antwoorden!B229</f>
        <v/>
      </c>
      <c r="B390" s="572" t="s">
        <v>675</v>
      </c>
      <c r="C390" s="538" t="str">
        <f>Antwoorden!D229</f>
        <v/>
      </c>
      <c r="D390" s="563" t="str">
        <f t="shared" si="9"/>
        <v/>
      </c>
      <c r="E390" s="564"/>
      <c r="F390" s="565"/>
      <c r="G390" s="566" t="str">
        <f>Antwoorden!E229</f>
        <v/>
      </c>
    </row>
    <row r="391" spans="1:7" ht="15" customHeight="1">
      <c r="A391" s="538" t="str">
        <f>Antwoorden!B230</f>
        <v>OVERIGE BEGELEIDINGSMAATREGELEN</v>
      </c>
      <c r="B391" s="572" t="s">
        <v>675</v>
      </c>
      <c r="C391" s="538">
        <f>Antwoorden!D230</f>
        <v>0</v>
      </c>
      <c r="D391" s="590" t="str">
        <f t="shared" si="9"/>
        <v/>
      </c>
      <c r="E391" s="576"/>
      <c r="F391" s="575" t="str">
        <f>'Onderwijs en begeleiding'!B149</f>
        <v>OVERIGE BEGELEIDINGSMAATREGELEN</v>
      </c>
      <c r="G391" s="542" t="s">
        <v>420</v>
      </c>
    </row>
    <row r="392" spans="1:7" ht="24">
      <c r="A392" s="538" t="str">
        <f>Antwoorden!B231</f>
        <v/>
      </c>
      <c r="B392" s="572" t="str">
        <f>Antwoorden!C231</f>
        <v/>
      </c>
      <c r="C392" s="538" t="str">
        <f>Antwoorden!D231</f>
        <v/>
      </c>
      <c r="D392" s="557" t="str">
        <f t="shared" si="9"/>
        <v/>
      </c>
      <c r="E392" s="558" t="str">
        <f>'Onderwijs en begeleiding'!A150</f>
        <v>3.43</v>
      </c>
      <c r="F392" s="559" t="str">
        <f>'Onderwijs en begeleiding'!B150</f>
        <v>Eén teamlid is werkzaam als mentor voor (hoog)begaafde leerlingen.</v>
      </c>
      <c r="G392" s="560" t="str">
        <f>Antwoorden!E231</f>
        <v/>
      </c>
    </row>
    <row r="393" spans="1:7" ht="36">
      <c r="A393" s="538" t="str">
        <f>Antwoorden!B232</f>
        <v/>
      </c>
      <c r="B393" s="572" t="str">
        <f>Antwoorden!C232</f>
        <v/>
      </c>
      <c r="C393" s="538" t="str">
        <f>Antwoorden!D232</f>
        <v/>
      </c>
      <c r="D393" s="563" t="str">
        <f t="shared" si="9"/>
        <v/>
      </c>
      <c r="E393" s="564" t="str">
        <f>'Onderwijs en begeleiding'!A151</f>
        <v>3.44</v>
      </c>
      <c r="F393" s="565" t="str">
        <f>'Onderwijs en begeleiding'!B151</f>
        <v>Op school is het mogelijk leerlingen vrij te stellen van het reguliere onderwijsaanbod om gebruik te kunnen maken van een uitdagend extern aanbod.</v>
      </c>
      <c r="G393" s="566" t="str">
        <f>Antwoorden!E232</f>
        <v/>
      </c>
    </row>
    <row r="394" spans="1:7" ht="15" customHeight="1">
      <c r="A394" s="538"/>
      <c r="B394" s="572" t="s">
        <v>675</v>
      </c>
      <c r="C394" s="538"/>
      <c r="D394" s="571"/>
      <c r="E394" s="571"/>
      <c r="F394" s="857" t="str">
        <f>"Gemiddelde mate van realisatie: "&amp;ROUND(Resultaat!H24,2)*100&amp;"% - Percentage ontwikkelpunten: "&amp;ROUND(Resultaat!J24,2)*100&amp;"% - Gemiddelde mate van belang ("&amp;Score_niet_belangrijk&amp;"-"&amp;Score_belangrijk&amp;"): "&amp;ROUND(Resultaat!I24,1)</f>
        <v>Gemiddelde mate van realisatie: 0% - Percentage ontwikkelpunten: 0% - Gemiddelde mate van belang (0-2): 0</v>
      </c>
      <c r="G394" s="857"/>
    </row>
    <row r="395" spans="1:7">
      <c r="A395" s="538"/>
      <c r="B395" s="572" t="s">
        <v>675</v>
      </c>
      <c r="C395" s="538"/>
      <c r="D395" s="557" t="str">
        <f t="shared" si="9"/>
        <v/>
      </c>
      <c r="E395" s="558"/>
      <c r="F395" s="559"/>
      <c r="G395" s="560"/>
    </row>
    <row r="396" spans="1:7" ht="24.95" customHeight="1" thickBot="1">
      <c r="A396" s="538"/>
      <c r="B396" s="572" t="s">
        <v>675</v>
      </c>
      <c r="C396" s="538"/>
      <c r="D396" s="536"/>
      <c r="E396" s="536"/>
      <c r="F396" s="536" t="s">
        <v>715</v>
      </c>
      <c r="G396" s="536"/>
    </row>
    <row r="397" spans="1:7" ht="15" customHeight="1" thickTop="1">
      <c r="A397" s="538"/>
      <c r="B397" s="572" t="s">
        <v>675</v>
      </c>
      <c r="C397" s="538"/>
      <c r="D397" s="588" t="str">
        <f t="shared" si="9"/>
        <v/>
      </c>
      <c r="E397" s="589"/>
      <c r="F397" s="579" t="s">
        <v>635</v>
      </c>
      <c r="G397" s="542" t="s">
        <v>420</v>
      </c>
    </row>
    <row r="398" spans="1:7" ht="24">
      <c r="A398" s="538" t="str">
        <f>Antwoorden!B235</f>
        <v/>
      </c>
      <c r="B398" s="572" t="s">
        <v>675</v>
      </c>
      <c r="C398" s="538" t="str">
        <f>Antwoorden!D235</f>
        <v/>
      </c>
      <c r="D398" s="561" t="str">
        <f t="shared" si="9"/>
        <v/>
      </c>
      <c r="E398" s="545" t="str">
        <f>Evaluatie!A7</f>
        <v>4.1</v>
      </c>
      <c r="F398" s="546" t="str">
        <f>Evaluatie!B7</f>
        <v xml:space="preserve">Evaluatie over het effect van de aanpassingen in onderwijsaanbod en begeleiding vindt plaats met: </v>
      </c>
      <c r="G398" s="562" t="str">
        <f>Antwoorden!E235</f>
        <v/>
      </c>
    </row>
    <row r="399" spans="1:7">
      <c r="A399" s="538" t="str">
        <f>Antwoorden!B236</f>
        <v/>
      </c>
      <c r="B399" s="572" t="str">
        <f>Antwoorden!C236</f>
        <v/>
      </c>
      <c r="C399" s="538" t="str">
        <f>Antwoorden!D236</f>
        <v/>
      </c>
      <c r="D399" s="549" t="str">
        <f t="shared" si="9"/>
        <v/>
      </c>
      <c r="E399" s="550" t="str">
        <f>Evaluatie!A8</f>
        <v>*</v>
      </c>
      <c r="F399" s="551" t="str">
        <f>Evaluatie!B8</f>
        <v>leerling</v>
      </c>
      <c r="G399" s="552" t="str">
        <f>Antwoorden!E236</f>
        <v/>
      </c>
    </row>
    <row r="400" spans="1:7">
      <c r="A400" s="538" t="str">
        <f>Antwoorden!B237</f>
        <v/>
      </c>
      <c r="B400" s="572" t="str">
        <f>Antwoorden!C237</f>
        <v/>
      </c>
      <c r="C400" s="538" t="str">
        <f>Antwoorden!D237</f>
        <v/>
      </c>
      <c r="D400" s="549" t="str">
        <f t="shared" si="9"/>
        <v/>
      </c>
      <c r="E400" s="550" t="str">
        <f>Evaluatie!A9</f>
        <v>*</v>
      </c>
      <c r="F400" s="551" t="str">
        <f>Evaluatie!B9</f>
        <v>ouders</v>
      </c>
      <c r="G400" s="552" t="str">
        <f>Antwoorden!E237</f>
        <v/>
      </c>
    </row>
    <row r="401" spans="1:7">
      <c r="A401" s="538" t="str">
        <f>Antwoorden!B238</f>
        <v/>
      </c>
      <c r="B401" s="572" t="str">
        <f>Antwoorden!C238</f>
        <v/>
      </c>
      <c r="C401" s="538" t="str">
        <f>Antwoorden!D238</f>
        <v/>
      </c>
      <c r="D401" s="549" t="str">
        <f t="shared" si="9"/>
        <v/>
      </c>
      <c r="E401" s="550" t="str">
        <f>Evaluatie!A10</f>
        <v>*</v>
      </c>
      <c r="F401" s="551" t="str">
        <f>Evaluatie!B10</f>
        <v>groepsleerkracht</v>
      </c>
      <c r="G401" s="552" t="str">
        <f>Antwoorden!E238</f>
        <v/>
      </c>
    </row>
    <row r="402" spans="1:7">
      <c r="A402" s="538" t="str">
        <f>Antwoorden!B239</f>
        <v/>
      </c>
      <c r="B402" s="572" t="str">
        <f>Antwoorden!C239</f>
        <v/>
      </c>
      <c r="C402" s="538" t="str">
        <f>Antwoorden!D239</f>
        <v/>
      </c>
      <c r="D402" s="549" t="str">
        <f t="shared" si="9"/>
        <v/>
      </c>
      <c r="E402" s="550" t="str">
        <f>Evaluatie!A11</f>
        <v>*</v>
      </c>
      <c r="F402" s="551" t="str">
        <f>Evaluatie!B11</f>
        <v>plusgroepleerkracht</v>
      </c>
      <c r="G402" s="552" t="str">
        <f>Antwoorden!E239</f>
        <v/>
      </c>
    </row>
    <row r="403" spans="1:7">
      <c r="A403" s="538" t="str">
        <f>Antwoorden!B240</f>
        <v/>
      </c>
      <c r="B403" s="572" t="str">
        <f>Antwoorden!C240</f>
        <v/>
      </c>
      <c r="C403" s="538" t="str">
        <f>Antwoorden!D240</f>
        <v/>
      </c>
      <c r="D403" s="549" t="str">
        <f t="shared" si="9"/>
        <v/>
      </c>
      <c r="E403" s="550" t="str">
        <f>Evaluatie!A12</f>
        <v>*</v>
      </c>
      <c r="F403" s="551" t="str">
        <f>Evaluatie!B12</f>
        <v>coördinator (hoog)begaafdheid</v>
      </c>
      <c r="G403" s="552" t="str">
        <f>Antwoorden!E240</f>
        <v/>
      </c>
    </row>
    <row r="404" spans="1:7">
      <c r="A404" s="538" t="str">
        <f>Antwoorden!B241</f>
        <v/>
      </c>
      <c r="B404" s="572" t="str">
        <f>Antwoorden!C241</f>
        <v/>
      </c>
      <c r="C404" s="538" t="str">
        <f>Antwoorden!D241</f>
        <v/>
      </c>
      <c r="D404" s="553" t="str">
        <f t="shared" ref="D404:D457" si="10">IF(C404=1,"!","")</f>
        <v/>
      </c>
      <c r="E404" s="554" t="str">
        <f>Evaluatie!A13</f>
        <v>*</v>
      </c>
      <c r="F404" s="555" t="str">
        <f>Evaluatie!B13</f>
        <v>intern begeleider</v>
      </c>
      <c r="G404" s="556" t="str">
        <f>Antwoorden!E241</f>
        <v/>
      </c>
    </row>
    <row r="405" spans="1:7" ht="48">
      <c r="A405" s="538" t="str">
        <f>Antwoorden!B242</f>
        <v/>
      </c>
      <c r="B405" s="572" t="str">
        <f>Antwoorden!C242</f>
        <v/>
      </c>
      <c r="C405" s="538" t="str">
        <f>Antwoorden!D242</f>
        <v/>
      </c>
      <c r="D405" s="563" t="str">
        <f t="shared" si="10"/>
        <v/>
      </c>
      <c r="E405" s="564" t="str">
        <f>Evaluatie!A14</f>
        <v>4.2</v>
      </c>
      <c r="F405" s="565" t="str">
        <f>Evaluatie!B14</f>
        <v>Bij het evalueren van het effect van de aanpassingen in onderwijsaanbod en begeleiding wordt gebruik gemaakt van een evaluatieformulier, waarin de in het plan van aanpak/handelingsplan beschreven doelen aan bod komen.</v>
      </c>
      <c r="G405" s="566" t="str">
        <f>Antwoorden!E242</f>
        <v/>
      </c>
    </row>
    <row r="406" spans="1:7" ht="36">
      <c r="A406" s="538" t="str">
        <f>Antwoorden!B243</f>
        <v/>
      </c>
      <c r="B406" s="572" t="str">
        <f>Antwoorden!C243</f>
        <v/>
      </c>
      <c r="C406" s="538" t="str">
        <f>Antwoorden!D243</f>
        <v/>
      </c>
      <c r="D406" s="563" t="str">
        <f t="shared" si="10"/>
        <v/>
      </c>
      <c r="E406" s="564" t="str">
        <f>Evaluatie!A15</f>
        <v>4.3</v>
      </c>
      <c r="F406" s="565" t="str">
        <f>Evaluatie!B15</f>
        <v>Er vindt regelmatig (minimaal twee keer per jaar) evaluatie plaats van het effect van de aanpassingen in onderwijsaanbod en begeleiding op leerlingniveau.</v>
      </c>
      <c r="G406" s="566" t="str">
        <f>Antwoorden!E243</f>
        <v/>
      </c>
    </row>
    <row r="407" spans="1:7" ht="36">
      <c r="A407" s="538" t="str">
        <f>Antwoorden!B244</f>
        <v/>
      </c>
      <c r="B407" s="572" t="str">
        <f>Antwoorden!C244</f>
        <v/>
      </c>
      <c r="C407" s="538" t="str">
        <f>Antwoorden!D244</f>
        <v/>
      </c>
      <c r="D407" s="563" t="str">
        <f t="shared" si="10"/>
        <v/>
      </c>
      <c r="E407" s="564" t="str">
        <f>Evaluatie!A16</f>
        <v>4.4</v>
      </c>
      <c r="F407" s="565" t="str">
        <f>Evaluatie!B16</f>
        <v>Wijzigingen betreffende de onderwijsaanpassingen - welke a.g.v. de evaluatie wenselijk worden geacht - worden tijdig (binnen enkele weken) doorgevoerd.</v>
      </c>
      <c r="G407" s="566" t="str">
        <f>Antwoorden!E244</f>
        <v/>
      </c>
    </row>
    <row r="408" spans="1:7" ht="15" customHeight="1">
      <c r="A408" s="538"/>
      <c r="B408" s="572" t="s">
        <v>675</v>
      </c>
      <c r="C408" s="538"/>
      <c r="D408" s="571"/>
      <c r="E408" s="571"/>
      <c r="F408" s="857" t="str">
        <f>"Gemiddelde mate van realisatie: "&amp;ROUND(Resultaat!H26,2)*100&amp;"% - Percentage ontwikkelpunten: "&amp;ROUND(Resultaat!J26,2)*100&amp;"% - Gemiddelde mate van belang ("&amp;Score_niet_belangrijk&amp;"-"&amp;Score_belangrijk&amp;"): "&amp;ROUND(Resultaat!I26,1)</f>
        <v>Gemiddelde mate van realisatie: 0% - Percentage ontwikkelpunten: 0% - Gemiddelde mate van belang (0-2): 0</v>
      </c>
      <c r="G408" s="857"/>
    </row>
    <row r="409" spans="1:7">
      <c r="A409" s="538" t="str">
        <f>Antwoorden!B245</f>
        <v/>
      </c>
      <c r="B409" s="572" t="s">
        <v>675</v>
      </c>
      <c r="C409" s="538" t="str">
        <f>Antwoorden!D245</f>
        <v/>
      </c>
      <c r="D409" s="557" t="str">
        <f t="shared" si="10"/>
        <v/>
      </c>
      <c r="E409" s="558"/>
      <c r="F409" s="559"/>
      <c r="G409" s="560" t="str">
        <f>Antwoorden!E245</f>
        <v/>
      </c>
    </row>
    <row r="410" spans="1:7" ht="15" customHeight="1">
      <c r="A410" s="538" t="str">
        <f>Antwoorden!B246</f>
        <v>EVALUATIE OP SCHOOLNIVEAU</v>
      </c>
      <c r="B410" s="572" t="s">
        <v>675</v>
      </c>
      <c r="C410" s="538">
        <f>Antwoorden!D246</f>
        <v>0</v>
      </c>
      <c r="D410" s="588" t="str">
        <f t="shared" si="10"/>
        <v/>
      </c>
      <c r="E410" s="589"/>
      <c r="F410" s="579" t="str">
        <f>Evaluatie!B18</f>
        <v>EVALUATIE OP SCHOOLNIVEAU</v>
      </c>
      <c r="G410" s="584" t="s">
        <v>420</v>
      </c>
    </row>
    <row r="411" spans="1:7" ht="24">
      <c r="A411" s="538" t="str">
        <f>Antwoorden!B247</f>
        <v/>
      </c>
      <c r="B411" s="572" t="str">
        <f>Antwoorden!C247</f>
        <v/>
      </c>
      <c r="C411" s="538" t="str">
        <f>Antwoorden!D247</f>
        <v/>
      </c>
      <c r="D411" s="563" t="str">
        <f t="shared" si="10"/>
        <v/>
      </c>
      <c r="E411" s="564" t="str">
        <f>Evaluatie!A19</f>
        <v>4.5</v>
      </c>
      <c r="F411" s="565" t="str">
        <f>Evaluatie!B19</f>
        <v>Op schoolniveau wordt eens per jaar de begeleiding van (hoog)begaafde leerlingen geëvalueerd.</v>
      </c>
      <c r="G411" s="566" t="str">
        <f>Antwoorden!E247</f>
        <v/>
      </c>
    </row>
    <row r="412" spans="1:7">
      <c r="A412" s="538" t="str">
        <f>Antwoorden!B248</f>
        <v/>
      </c>
      <c r="B412" s="572" t="s">
        <v>675</v>
      </c>
      <c r="C412" s="538" t="str">
        <f>Antwoorden!D248</f>
        <v/>
      </c>
      <c r="D412" s="561" t="str">
        <f t="shared" si="10"/>
        <v/>
      </c>
      <c r="E412" s="545" t="str">
        <f>Evaluatie!A20</f>
        <v>4.6</v>
      </c>
      <c r="F412" s="546" t="str">
        <f>Evaluatie!B20</f>
        <v>Bij de evaluatie op schoolniveau is aandacht voor:</v>
      </c>
      <c r="G412" s="562" t="str">
        <f>Antwoorden!E248</f>
        <v/>
      </c>
    </row>
    <row r="413" spans="1:7">
      <c r="A413" s="538" t="str">
        <f>Antwoorden!B249</f>
        <v/>
      </c>
      <c r="B413" s="572" t="str">
        <f>Antwoorden!C249</f>
        <v/>
      </c>
      <c r="C413" s="538" t="str">
        <f>Antwoorden!D249</f>
        <v/>
      </c>
      <c r="D413" s="549" t="str">
        <f t="shared" si="10"/>
        <v/>
      </c>
      <c r="E413" s="550" t="str">
        <f>Evaluatie!A21</f>
        <v>*</v>
      </c>
      <c r="F413" s="551" t="str">
        <f>Evaluatie!B21</f>
        <v>werkwijze signalering/vaststellen (onderwijs)behoeften</v>
      </c>
      <c r="G413" s="552" t="str">
        <f>Antwoorden!E249</f>
        <v/>
      </c>
    </row>
    <row r="414" spans="1:7">
      <c r="A414" s="538" t="str">
        <f>Antwoorden!B250</f>
        <v/>
      </c>
      <c r="B414" s="572" t="str">
        <f>Antwoorden!C250</f>
        <v/>
      </c>
      <c r="C414" s="538" t="str">
        <f>Antwoorden!D250</f>
        <v/>
      </c>
      <c r="D414" s="549" t="str">
        <f t="shared" si="10"/>
        <v/>
      </c>
      <c r="E414" s="550" t="str">
        <f>Evaluatie!A22</f>
        <v>*</v>
      </c>
      <c r="F414" s="551" t="str">
        <f>Evaluatie!B22</f>
        <v>onderwijsaanpassingen</v>
      </c>
      <c r="G414" s="552" t="str">
        <f>Antwoorden!E250</f>
        <v/>
      </c>
    </row>
    <row r="415" spans="1:7">
      <c r="A415" s="538" t="str">
        <f>Antwoorden!B251</f>
        <v/>
      </c>
      <c r="B415" s="572" t="str">
        <f>Antwoorden!C251</f>
        <v/>
      </c>
      <c r="C415" s="538" t="str">
        <f>Antwoorden!D251</f>
        <v/>
      </c>
      <c r="D415" s="549" t="str">
        <f t="shared" si="10"/>
        <v/>
      </c>
      <c r="E415" s="550" t="str">
        <f>Evaluatie!A23</f>
        <v>*</v>
      </c>
      <c r="F415" s="551" t="str">
        <f>Evaluatie!B23</f>
        <v>begeleiding</v>
      </c>
      <c r="G415" s="552" t="str">
        <f>Antwoorden!E251</f>
        <v/>
      </c>
    </row>
    <row r="416" spans="1:7">
      <c r="A416" s="538" t="str">
        <f>Antwoorden!B252</f>
        <v/>
      </c>
      <c r="B416" s="572" t="str">
        <f>Antwoorden!C252</f>
        <v/>
      </c>
      <c r="C416" s="538" t="str">
        <f>Antwoorden!D252</f>
        <v/>
      </c>
      <c r="D416" s="549" t="str">
        <f t="shared" si="10"/>
        <v/>
      </c>
      <c r="E416" s="550" t="str">
        <f>Evaluatie!A24</f>
        <v>*</v>
      </c>
      <c r="F416" s="551" t="str">
        <f>Evaluatie!B24</f>
        <v>deskundigheidsbevordering</v>
      </c>
      <c r="G416" s="552" t="str">
        <f>Antwoorden!E252</f>
        <v/>
      </c>
    </row>
    <row r="417" spans="1:7">
      <c r="A417" s="538" t="str">
        <f>Antwoorden!B253</f>
        <v/>
      </c>
      <c r="B417" s="572" t="str">
        <f>Antwoorden!C253</f>
        <v/>
      </c>
      <c r="C417" s="538" t="str">
        <f>Antwoorden!D253</f>
        <v/>
      </c>
      <c r="D417" s="549" t="str">
        <f t="shared" si="10"/>
        <v/>
      </c>
      <c r="E417" s="550" t="str">
        <f>Evaluatie!A25</f>
        <v>*</v>
      </c>
      <c r="F417" s="551" t="str">
        <f>Evaluatie!B25</f>
        <v>interne en externe communicatie</v>
      </c>
      <c r="G417" s="552" t="str">
        <f>Antwoorden!E253</f>
        <v/>
      </c>
    </row>
    <row r="418" spans="1:7">
      <c r="A418" s="538" t="str">
        <f>Antwoorden!B254</f>
        <v/>
      </c>
      <c r="B418" s="572" t="str">
        <f>Antwoorden!C254</f>
        <v/>
      </c>
      <c r="C418" s="538" t="str">
        <f>Antwoorden!D254</f>
        <v/>
      </c>
      <c r="D418" s="553" t="str">
        <f t="shared" si="10"/>
        <v/>
      </c>
      <c r="E418" s="554" t="str">
        <f>Evaluatie!A26</f>
        <v>*</v>
      </c>
      <c r="F418" s="555" t="str">
        <f>Evaluatie!B26</f>
        <v>het gemaakte beleidsplan</v>
      </c>
      <c r="G418" s="556" t="str">
        <f>Antwoorden!E254</f>
        <v/>
      </c>
    </row>
    <row r="419" spans="1:7" ht="15" customHeight="1">
      <c r="A419" s="538"/>
      <c r="B419" s="572" t="s">
        <v>675</v>
      </c>
      <c r="C419" s="538"/>
      <c r="D419" s="571"/>
      <c r="E419" s="571"/>
      <c r="F419" s="857" t="str">
        <f>"Gemiddelde mate van realisatie: "&amp;ROUND(Resultaat!H27,2)*100&amp;"% - Percentage ontwikkelpunten: "&amp;ROUND(Resultaat!J27,2)*100&amp;"% - Gemiddelde mate van belang ("&amp;Score_niet_belangrijk&amp;"-"&amp;Score_belangrijk&amp;"): "&amp;ROUND(Resultaat!I27,1)</f>
        <v>Gemiddelde mate van realisatie: 0% - Percentage ontwikkelpunten: 0% - Gemiddelde mate van belang (0-2): 0</v>
      </c>
      <c r="G419" s="857"/>
    </row>
    <row r="420" spans="1:7" ht="15" customHeight="1">
      <c r="A420" s="538"/>
      <c r="B420" s="572" t="s">
        <v>675</v>
      </c>
      <c r="C420" s="538"/>
      <c r="D420" s="889" t="str">
        <f>IF(C420=1,"!","")</f>
        <v/>
      </c>
      <c r="E420" s="889"/>
      <c r="F420" s="889"/>
      <c r="G420" s="889"/>
    </row>
    <row r="421" spans="1:7">
      <c r="A421" s="538"/>
      <c r="B421" s="572" t="s">
        <v>675</v>
      </c>
      <c r="C421" s="538"/>
      <c r="D421" s="893" t="str">
        <f t="shared" si="10"/>
        <v/>
      </c>
      <c r="E421" s="893"/>
      <c r="F421" s="893"/>
      <c r="G421" s="893"/>
    </row>
    <row r="422" spans="1:7" ht="24.95" customHeight="1" thickBot="1">
      <c r="A422" s="538"/>
      <c r="B422" s="572" t="s">
        <v>675</v>
      </c>
      <c r="C422" s="538"/>
      <c r="D422" s="536"/>
      <c r="E422" s="536"/>
      <c r="F422" s="536" t="s">
        <v>717</v>
      </c>
      <c r="G422" s="536"/>
    </row>
    <row r="423" spans="1:7" s="69" customFormat="1" ht="15" customHeight="1" thickTop="1">
      <c r="A423" s="567"/>
      <c r="B423" s="572" t="s">
        <v>675</v>
      </c>
      <c r="C423" s="567"/>
      <c r="D423" s="590" t="str">
        <f t="shared" si="10"/>
        <v/>
      </c>
      <c r="E423" s="581"/>
      <c r="F423" s="575" t="s">
        <v>621</v>
      </c>
      <c r="G423" s="584" t="s">
        <v>420</v>
      </c>
    </row>
    <row r="424" spans="1:7" ht="24">
      <c r="A424" s="538" t="str">
        <f>Antwoorden!B257</f>
        <v/>
      </c>
      <c r="B424" s="572" t="str">
        <f>Antwoorden!C257</f>
        <v/>
      </c>
      <c r="C424" s="538" t="str">
        <f>Antwoorden!D257</f>
        <v/>
      </c>
      <c r="D424" s="563" t="str">
        <f t="shared" si="10"/>
        <v/>
      </c>
      <c r="E424" s="564" t="str">
        <f>Beleid!A6</f>
        <v>5.1</v>
      </c>
      <c r="F424" s="565" t="str">
        <f>Beleid!B6</f>
        <v>In de schoolgids staat beschreven op welke wijze de school aandacht besteedt aan (hoog)begaafde leerlingen.</v>
      </c>
      <c r="G424" s="566" t="str">
        <f>Antwoorden!E257</f>
        <v/>
      </c>
    </row>
    <row r="425" spans="1:7" ht="24">
      <c r="A425" s="538" t="str">
        <f>Antwoorden!B258</f>
        <v/>
      </c>
      <c r="B425" s="572" t="str">
        <f>Antwoorden!C258</f>
        <v/>
      </c>
      <c r="C425" s="538" t="str">
        <f>Antwoorden!D258</f>
        <v/>
      </c>
      <c r="D425" s="563" t="str">
        <f t="shared" si="10"/>
        <v/>
      </c>
      <c r="E425" s="564" t="str">
        <f>Beleid!A7</f>
        <v>5.2</v>
      </c>
      <c r="F425" s="565" t="str">
        <f>Beleid!B7</f>
        <v xml:space="preserve">Er is een zorg-/beleidsplan waarin ook de zorg voor (hoog)begaafde leerlingen is gespecificeerd. </v>
      </c>
      <c r="G425" s="566" t="str">
        <f>Antwoorden!E258</f>
        <v/>
      </c>
    </row>
    <row r="426" spans="1:7" s="69" customFormat="1" ht="15" customHeight="1">
      <c r="A426" s="567"/>
      <c r="B426" s="572" t="s">
        <v>675</v>
      </c>
      <c r="C426" s="567"/>
      <c r="D426" s="568"/>
      <c r="E426" s="568"/>
      <c r="F426" s="857" t="str">
        <f>"Gemiddelde mate van realisatie: "&amp;ROUND(Resultaat!H29,2)*100&amp;"% - Percentage ontwikkelpunten: "&amp;ROUND(Resultaat!J29,2)*100&amp;"% - Gemiddelde mate van belang ("&amp;Score_niet_belangrijk&amp;"-"&amp;Score_belangrijk&amp;"): "&amp;ROUND(Resultaat!I29,1)</f>
        <v>Gemiddelde mate van realisatie: 0% - Percentage ontwikkelpunten: 0% - Gemiddelde mate van belang (0-2): 0</v>
      </c>
      <c r="G426" s="857"/>
    </row>
    <row r="427" spans="1:7" ht="24.95" customHeight="1">
      <c r="A427" s="538" t="str">
        <f>Antwoorden!B259</f>
        <v/>
      </c>
      <c r="B427" s="572" t="s">
        <v>675</v>
      </c>
      <c r="C427" s="538" t="str">
        <f>Antwoorden!D259</f>
        <v/>
      </c>
      <c r="D427" s="873"/>
      <c r="E427" s="873"/>
      <c r="F427" s="872" t="str">
        <f>D99</f>
        <v/>
      </c>
      <c r="G427" s="872"/>
    </row>
    <row r="428" spans="1:7" s="69" customFormat="1" ht="15" customHeight="1">
      <c r="A428" s="567" t="str">
        <f>Antwoorden!B260</f>
        <v>INHOUD VAN HET ZORG-/BELEIDSPLAN</v>
      </c>
      <c r="B428" s="572" t="s">
        <v>675</v>
      </c>
      <c r="C428" s="567">
        <f>Antwoorden!D260</f>
        <v>0</v>
      </c>
      <c r="D428" s="590" t="str">
        <f t="shared" si="10"/>
        <v/>
      </c>
      <c r="E428" s="581"/>
      <c r="F428" s="575" t="str">
        <f>Beleid!B9</f>
        <v>INHOUD VAN HET ZORG-/BELEIDSPLAN</v>
      </c>
      <c r="G428" s="584" t="s">
        <v>420</v>
      </c>
    </row>
    <row r="429" spans="1:7">
      <c r="A429" s="538" t="str">
        <f>Antwoorden!B261</f>
        <v/>
      </c>
      <c r="B429" s="572" t="s">
        <v>675</v>
      </c>
      <c r="C429" s="538" t="str">
        <f>Antwoorden!D261</f>
        <v/>
      </c>
      <c r="D429" s="557" t="str">
        <f t="shared" si="10"/>
        <v/>
      </c>
      <c r="E429" s="558"/>
      <c r="F429" s="591" t="str">
        <f>Beleid!B10</f>
        <v>In het zorg-/beleidsplan staat:</v>
      </c>
      <c r="G429" s="560" t="str">
        <f>Antwoorden!E261</f>
        <v/>
      </c>
    </row>
    <row r="430" spans="1:7" ht="24">
      <c r="A430" s="538" t="str">
        <f>Antwoorden!B262</f>
        <v/>
      </c>
      <c r="B430" s="572" t="str">
        <f>Antwoorden!C262</f>
        <v/>
      </c>
      <c r="C430" s="538" t="str">
        <f>Antwoorden!D262</f>
        <v/>
      </c>
      <c r="D430" s="563" t="str">
        <f t="shared" si="10"/>
        <v/>
      </c>
      <c r="E430" s="564" t="str">
        <f>Beleid!A11</f>
        <v>5.3</v>
      </c>
      <c r="F430" s="565" t="str">
        <f>Beleid!B11</f>
        <v>een beschrijving van de visie van de school op (hoog)begaafdheid.</v>
      </c>
      <c r="G430" s="566" t="str">
        <f>Antwoorden!E262</f>
        <v/>
      </c>
    </row>
    <row r="431" spans="1:7" ht="24">
      <c r="A431" s="538" t="str">
        <f>Antwoorden!B263</f>
        <v/>
      </c>
      <c r="B431" s="572" t="str">
        <f>Antwoorden!C263</f>
        <v/>
      </c>
      <c r="C431" s="538" t="str">
        <f>Antwoorden!D263</f>
        <v/>
      </c>
      <c r="D431" s="563" t="str">
        <f t="shared" si="10"/>
        <v/>
      </c>
      <c r="E431" s="564" t="str">
        <f>Beleid!A12</f>
        <v>5.4</v>
      </c>
      <c r="F431" s="565" t="str">
        <f>Beleid!B12</f>
        <v>welk doel wordt nagestreefd met het te volgen beleid op het gebied van (hoog)begaafdheid.</v>
      </c>
      <c r="G431" s="566" t="str">
        <f>Antwoorden!E263</f>
        <v/>
      </c>
    </row>
    <row r="432" spans="1:7">
      <c r="A432" s="538" t="str">
        <f>Antwoorden!B264</f>
        <v/>
      </c>
      <c r="B432" s="572" t="str">
        <f>Antwoorden!C264</f>
        <v/>
      </c>
      <c r="C432" s="538" t="str">
        <f>Antwoorden!D264</f>
        <v/>
      </c>
      <c r="D432" s="563" t="str">
        <f t="shared" si="10"/>
        <v/>
      </c>
      <c r="E432" s="564" t="str">
        <f>Beleid!A13</f>
        <v>5.5</v>
      </c>
      <c r="F432" s="565" t="str">
        <f>Beleid!B13</f>
        <v>een duidelijke omschrijving van de doelgroep.</v>
      </c>
      <c r="G432" s="566" t="str">
        <f>Antwoorden!E264</f>
        <v/>
      </c>
    </row>
    <row r="433" spans="1:7" ht="24">
      <c r="A433" s="538" t="str">
        <f>Antwoorden!B265</f>
        <v/>
      </c>
      <c r="B433" s="572" t="s">
        <v>675</v>
      </c>
      <c r="C433" s="538" t="str">
        <f>Antwoorden!D265</f>
        <v/>
      </c>
      <c r="D433" s="561" t="str">
        <f t="shared" si="10"/>
        <v/>
      </c>
      <c r="E433" s="545" t="str">
        <f>Beleid!A14</f>
        <v>5.6</v>
      </c>
      <c r="F433" s="546" t="str">
        <f>Beleid!B14</f>
        <v>In het zorg-/beleidsplan staat beschreven hoe de signalering van (hoog)begaafde leerlingen verloopt:</v>
      </c>
      <c r="G433" s="562" t="str">
        <f>Antwoorden!E265</f>
        <v/>
      </c>
    </row>
    <row r="434" spans="1:7">
      <c r="A434" s="538" t="str">
        <f>Antwoorden!B266</f>
        <v/>
      </c>
      <c r="B434" s="572" t="str">
        <f>Antwoorden!C266</f>
        <v/>
      </c>
      <c r="C434" s="538" t="str">
        <f>Antwoorden!D266</f>
        <v/>
      </c>
      <c r="D434" s="549" t="str">
        <f t="shared" si="10"/>
        <v/>
      </c>
      <c r="E434" s="550" t="str">
        <f>Beleid!A15</f>
        <v>*</v>
      </c>
      <c r="F434" s="551" t="str">
        <f>Beleid!B15</f>
        <v>bij aanmelding van een nieuwe leerling voor groep 1</v>
      </c>
      <c r="G434" s="552" t="str">
        <f>Antwoorden!E266</f>
        <v/>
      </c>
    </row>
    <row r="435" spans="1:7">
      <c r="A435" s="538" t="str">
        <f>Antwoorden!B267</f>
        <v/>
      </c>
      <c r="B435" s="572" t="str">
        <f>Antwoorden!C267</f>
        <v/>
      </c>
      <c r="C435" s="538" t="str">
        <f>Antwoorden!D267</f>
        <v/>
      </c>
      <c r="D435" s="549" t="str">
        <f t="shared" si="10"/>
        <v/>
      </c>
      <c r="E435" s="550" t="str">
        <f>Beleid!A16</f>
        <v>*</v>
      </c>
      <c r="F435" s="551" t="str">
        <f>Beleid!B16</f>
        <v>bij aanmelding van een nieuwe leerling voor een hogere groep</v>
      </c>
      <c r="G435" s="552" t="str">
        <f>Antwoorden!E267</f>
        <v/>
      </c>
    </row>
    <row r="436" spans="1:7">
      <c r="A436" s="538" t="str">
        <f>Antwoorden!B268</f>
        <v/>
      </c>
      <c r="B436" s="572" t="str">
        <f>Antwoorden!C268</f>
        <v/>
      </c>
      <c r="C436" s="538" t="str">
        <f>Antwoorden!D268</f>
        <v/>
      </c>
      <c r="D436" s="549" t="str">
        <f t="shared" si="10"/>
        <v/>
      </c>
      <c r="E436" s="550" t="str">
        <f>Beleid!A17</f>
        <v>*</v>
      </c>
      <c r="F436" s="551" t="str">
        <f>Beleid!B17</f>
        <v>gedurende het schooljaar in de groepen 1-2</v>
      </c>
      <c r="G436" s="552" t="str">
        <f>Antwoorden!E268</f>
        <v/>
      </c>
    </row>
    <row r="437" spans="1:7">
      <c r="A437" s="538" t="str">
        <f>Antwoorden!B269</f>
        <v/>
      </c>
      <c r="B437" s="572" t="str">
        <f>Antwoorden!C269</f>
        <v/>
      </c>
      <c r="C437" s="538" t="str">
        <f>Antwoorden!D269</f>
        <v/>
      </c>
      <c r="D437" s="549" t="str">
        <f t="shared" si="10"/>
        <v/>
      </c>
      <c r="E437" s="550" t="str">
        <f>Beleid!A18</f>
        <v>*</v>
      </c>
      <c r="F437" s="551" t="str">
        <f>Beleid!B18</f>
        <v>gedurende het schooljaar in de groepen 3-8</v>
      </c>
      <c r="G437" s="552" t="str">
        <f>Antwoorden!E269</f>
        <v/>
      </c>
    </row>
    <row r="438" spans="1:7">
      <c r="A438" s="538" t="str">
        <f>Antwoorden!B270</f>
        <v/>
      </c>
      <c r="B438" s="572" t="str">
        <f>Antwoorden!C270</f>
        <v/>
      </c>
      <c r="C438" s="538" t="str">
        <f>Antwoorden!D270</f>
        <v/>
      </c>
      <c r="D438" s="553" t="str">
        <f t="shared" si="10"/>
        <v/>
      </c>
      <c r="E438" s="554" t="str">
        <f>Beleid!A19</f>
        <v>*</v>
      </c>
      <c r="F438" s="555" t="str">
        <f>Beleid!B19</f>
        <v>bij een vermoeden van onderpresteren.</v>
      </c>
      <c r="G438" s="556" t="str">
        <f>Antwoorden!E270</f>
        <v/>
      </c>
    </row>
    <row r="439" spans="1:7">
      <c r="A439" s="538" t="str">
        <f>Antwoorden!B271</f>
        <v/>
      </c>
      <c r="B439" s="572" t="s">
        <v>675</v>
      </c>
      <c r="C439" s="538" t="str">
        <f>Antwoorden!D271</f>
        <v/>
      </c>
      <c r="D439" s="563" t="str">
        <f t="shared" si="10"/>
        <v/>
      </c>
      <c r="E439" s="564"/>
      <c r="F439" s="592" t="str">
        <f>Beleid!B20</f>
        <v>In het zorg-/beleidsplan staat beschreven:</v>
      </c>
      <c r="G439" s="566" t="str">
        <f>Antwoorden!E271</f>
        <v/>
      </c>
    </row>
    <row r="440" spans="1:7">
      <c r="A440" s="538" t="str">
        <f>Antwoorden!B272</f>
        <v/>
      </c>
      <c r="B440" s="572" t="str">
        <f>Antwoorden!C272</f>
        <v/>
      </c>
      <c r="C440" s="538" t="str">
        <f>Antwoorden!D272</f>
        <v/>
      </c>
      <c r="D440" s="553" t="str">
        <f t="shared" si="10"/>
        <v/>
      </c>
      <c r="E440" s="554" t="str">
        <f>Beleid!A21</f>
        <v>5.7</v>
      </c>
      <c r="F440" s="555" t="str">
        <f>Beleid!B21</f>
        <v>hoe de resultaten van de signalering worden vastgelegd.</v>
      </c>
      <c r="G440" s="556" t="str">
        <f>Antwoorden!E272</f>
        <v/>
      </c>
    </row>
    <row r="441" spans="1:7" ht="24.95" customHeight="1">
      <c r="A441" s="538" t="str">
        <f>Antwoorden!B273</f>
        <v/>
      </c>
      <c r="B441" s="572" t="str">
        <f>Antwoorden!C273</f>
        <v/>
      </c>
      <c r="C441" s="538" t="str">
        <f>Antwoorden!D273</f>
        <v/>
      </c>
      <c r="D441" s="563" t="str">
        <f t="shared" si="10"/>
        <v/>
      </c>
      <c r="E441" s="564" t="str">
        <f>Beleid!A22</f>
        <v>5.8</v>
      </c>
      <c r="F441" s="565" t="str">
        <f>Beleid!B22</f>
        <v>welke stappen na de signalering worden gemaakt om tot praktisch handelen in aanbod en begeleiding te kunnen komen.</v>
      </c>
      <c r="G441" s="566" t="str">
        <f>Antwoorden!E273</f>
        <v/>
      </c>
    </row>
    <row r="442" spans="1:7" ht="24">
      <c r="A442" s="538" t="str">
        <f>Antwoorden!B274</f>
        <v/>
      </c>
      <c r="B442" s="572" t="str">
        <f>Antwoorden!C274</f>
        <v/>
      </c>
      <c r="C442" s="538" t="str">
        <f>Antwoorden!D274</f>
        <v/>
      </c>
      <c r="D442" s="561" t="str">
        <f t="shared" si="10"/>
        <v/>
      </c>
      <c r="E442" s="545" t="str">
        <f>Beleid!A23</f>
        <v>5.9</v>
      </c>
      <c r="F442" s="546" t="str">
        <f>Beleid!B23</f>
        <v>hoe de (onderwijs)behoeften van (hoog)begaafde leerlingen in beeld worden gebracht.</v>
      </c>
      <c r="G442" s="562" t="str">
        <f>Antwoorden!E274</f>
        <v/>
      </c>
    </row>
    <row r="443" spans="1:7" ht="24">
      <c r="A443" s="538" t="str">
        <f>Antwoorden!B275</f>
        <v/>
      </c>
      <c r="B443" s="572" t="str">
        <f>Antwoorden!C275</f>
        <v/>
      </c>
      <c r="C443" s="538" t="str">
        <f>Antwoorden!D275</f>
        <v/>
      </c>
      <c r="D443" s="563" t="str">
        <f t="shared" si="10"/>
        <v/>
      </c>
      <c r="E443" s="564" t="str">
        <f>Beleid!A24</f>
        <v>5.10</v>
      </c>
      <c r="F443" s="565" t="str">
        <f>Beleid!B24</f>
        <v>in welke gevallen de school een externe deskundige inschakelt bij het diagnosticeren van (hoog)begaafdheid.</v>
      </c>
      <c r="G443" s="566" t="str">
        <f>Antwoorden!E275</f>
        <v/>
      </c>
    </row>
    <row r="444" spans="1:7">
      <c r="A444" s="538" t="str">
        <f>Antwoorden!B276</f>
        <v/>
      </c>
      <c r="B444" s="572" t="str">
        <f>Antwoorden!C276</f>
        <v/>
      </c>
      <c r="C444" s="538" t="str">
        <f>Antwoorden!D276</f>
        <v/>
      </c>
      <c r="D444" s="563" t="str">
        <f t="shared" si="10"/>
        <v/>
      </c>
      <c r="E444" s="564" t="str">
        <f>Beleid!A25</f>
        <v>5.11</v>
      </c>
      <c r="F444" s="565" t="str">
        <f>Beleid!B25</f>
        <v>hoe de resultaten van de diagnosticering worden vastgelegd.</v>
      </c>
      <c r="G444" s="566" t="str">
        <f>Antwoorden!E276</f>
        <v/>
      </c>
    </row>
    <row r="445" spans="1:7" ht="24">
      <c r="A445" s="538" t="str">
        <f>Antwoorden!B278</f>
        <v/>
      </c>
      <c r="B445" s="572" t="str">
        <f>Antwoorden!C278</f>
        <v/>
      </c>
      <c r="C445" s="538" t="str">
        <f>Antwoorden!D278</f>
        <v/>
      </c>
      <c r="D445" s="563" t="str">
        <f t="shared" si="10"/>
        <v/>
      </c>
      <c r="E445" s="564" t="str">
        <f>Beleid!A27</f>
        <v>5.12</v>
      </c>
      <c r="F445" s="565" t="str">
        <f>Beleid!B27</f>
        <v>hoe de overstap van signalering/diagnosticering naar begeleiding wordt gemaakt.</v>
      </c>
      <c r="G445" s="566" t="str">
        <f>Antwoorden!E278</f>
        <v/>
      </c>
    </row>
    <row r="446" spans="1:7" ht="24">
      <c r="A446" s="538" t="str">
        <f>Antwoorden!B279</f>
        <v/>
      </c>
      <c r="B446" s="572" t="str">
        <f>Antwoorden!C279</f>
        <v/>
      </c>
      <c r="C446" s="538" t="str">
        <f>Antwoorden!D279</f>
        <v/>
      </c>
      <c r="D446" s="563" t="str">
        <f t="shared" si="10"/>
        <v/>
      </c>
      <c r="E446" s="564" t="str">
        <f>Beleid!A28</f>
        <v>5.13</v>
      </c>
      <c r="F446" s="565" t="str">
        <f>Beleid!B28</f>
        <v>welke aanpassingen in het onderwijsaanbod en begeleiding er voor (hoog)begaafde leerlingen mogelijk zijn.</v>
      </c>
      <c r="G446" s="566" t="str">
        <f>Antwoorden!E279</f>
        <v/>
      </c>
    </row>
    <row r="447" spans="1:7" ht="24.95" customHeight="1">
      <c r="A447" s="538" t="str">
        <f>Antwoorden!B280</f>
        <v/>
      </c>
      <c r="B447" s="572" t="str">
        <f>Antwoorden!C280</f>
        <v/>
      </c>
      <c r="C447" s="538" t="str">
        <f>Antwoorden!D280</f>
        <v/>
      </c>
      <c r="D447" s="563" t="str">
        <f t="shared" si="10"/>
        <v/>
      </c>
      <c r="E447" s="564" t="str">
        <f>Beleid!A29</f>
        <v>5.14</v>
      </c>
      <c r="F447" s="565" t="str">
        <f>Beleid!B29</f>
        <v>wanneer een leerling in aanmerking komt voor bepaalde vormen van aanpassingen in het onderwijsaanbod en de begeleiding.</v>
      </c>
      <c r="G447" s="566" t="str">
        <f>Antwoorden!E280</f>
        <v/>
      </c>
    </row>
    <row r="448" spans="1:7" ht="24">
      <c r="A448" s="538" t="str">
        <f>Antwoorden!B281</f>
        <v/>
      </c>
      <c r="B448" s="572" t="str">
        <f>Antwoorden!C281</f>
        <v/>
      </c>
      <c r="C448" s="538" t="str">
        <f>Antwoorden!D281</f>
        <v/>
      </c>
      <c r="D448" s="563" t="str">
        <f t="shared" si="10"/>
        <v/>
      </c>
      <c r="E448" s="564" t="str">
        <f>Beleid!A30</f>
        <v>5.15</v>
      </c>
      <c r="F448" s="565" t="str">
        <f>Beleid!B30</f>
        <v>welke procedure gevolgd wordt bij het aanpassen van het onderwijsaanbod en de begeleiding.</v>
      </c>
      <c r="G448" s="566" t="str">
        <f>Antwoorden!E281</f>
        <v/>
      </c>
    </row>
    <row r="449" spans="1:7" ht="24">
      <c r="A449" s="538" t="str">
        <f>Antwoorden!B282</f>
        <v/>
      </c>
      <c r="B449" s="572" t="str">
        <f>Antwoorden!C282</f>
        <v/>
      </c>
      <c r="C449" s="538" t="str">
        <f>Antwoorden!D282</f>
        <v/>
      </c>
      <c r="D449" s="563" t="str">
        <f t="shared" si="10"/>
        <v/>
      </c>
      <c r="E449" s="564" t="str">
        <f>Beleid!A31</f>
        <v>5.16</v>
      </c>
      <c r="F449" s="565" t="str">
        <f>Beleid!B31</f>
        <v>op welke wijze de aanpassingen in het onderwijsaanbod en de begeleiding worden geëvalueerd.</v>
      </c>
      <c r="G449" s="566" t="str">
        <f>Antwoorden!E282</f>
        <v/>
      </c>
    </row>
    <row r="450" spans="1:7" ht="24">
      <c r="A450" s="538" t="str">
        <f>Antwoorden!B283</f>
        <v/>
      </c>
      <c r="B450" s="572" t="str">
        <f>Antwoorden!C283</f>
        <v/>
      </c>
      <c r="C450" s="538" t="str">
        <f>Antwoorden!D283</f>
        <v/>
      </c>
      <c r="D450" s="563" t="str">
        <f t="shared" si="10"/>
        <v/>
      </c>
      <c r="E450" s="564" t="str">
        <f>Beleid!A32</f>
        <v>5.17</v>
      </c>
      <c r="F450" s="565" t="str">
        <f>Beleid!B32</f>
        <v>welke methoden / materialen voor (hoog)begaafde leerlingen op school aanwezig zijn / aangeschaft zullen worden.</v>
      </c>
      <c r="G450" s="566" t="str">
        <f>Antwoorden!E283</f>
        <v/>
      </c>
    </row>
    <row r="451" spans="1:7" ht="24">
      <c r="A451" s="538" t="str">
        <f>Antwoorden!B284</f>
        <v/>
      </c>
      <c r="B451" s="572" t="str">
        <f>Antwoorden!C284</f>
        <v/>
      </c>
      <c r="C451" s="538" t="str">
        <f>Antwoorden!D284</f>
        <v/>
      </c>
      <c r="D451" s="563" t="str">
        <f t="shared" si="10"/>
        <v/>
      </c>
      <c r="E451" s="564" t="str">
        <f>Beleid!A33</f>
        <v>5.18</v>
      </c>
      <c r="F451" s="565" t="str">
        <f>Beleid!B33</f>
        <v>wanneer en op welke wijze ouders worden betrokken / geïnformeerd.</v>
      </c>
      <c r="G451" s="566" t="str">
        <f>Antwoorden!E284</f>
        <v/>
      </c>
    </row>
    <row r="452" spans="1:7" ht="24">
      <c r="A452" s="538" t="str">
        <f>Antwoorden!B285</f>
        <v/>
      </c>
      <c r="B452" s="572" t="str">
        <f>Antwoorden!C285</f>
        <v/>
      </c>
      <c r="C452" s="538" t="str">
        <f>Antwoorden!D285</f>
        <v/>
      </c>
      <c r="D452" s="563" t="str">
        <f t="shared" si="10"/>
        <v/>
      </c>
      <c r="E452" s="564" t="str">
        <f>Beleid!A34</f>
        <v>5.19</v>
      </c>
      <c r="F452" s="565" t="str">
        <f>Beleid!B34</f>
        <v>welke gegevens worden doorgegeven bij de overdracht naar de volgende groep.</v>
      </c>
      <c r="G452" s="566" t="str">
        <f>Antwoorden!E285</f>
        <v/>
      </c>
    </row>
    <row r="453" spans="1:7" ht="24">
      <c r="A453" s="538" t="str">
        <f>Antwoorden!B286</f>
        <v/>
      </c>
      <c r="B453" s="572" t="str">
        <f>Antwoorden!C286</f>
        <v/>
      </c>
      <c r="C453" s="538" t="str">
        <f>Antwoorden!D286</f>
        <v/>
      </c>
      <c r="D453" s="563" t="str">
        <f t="shared" si="10"/>
        <v/>
      </c>
      <c r="E453" s="564" t="str">
        <f>Beleid!A35</f>
        <v>5.20</v>
      </c>
      <c r="F453" s="565" t="str">
        <f>Beleid!B35</f>
        <v>welke gegevens worden doorgegeven bij de overdracht naar het voortgezet onderwijs.</v>
      </c>
      <c r="G453" s="566" t="str">
        <f>Antwoorden!E286</f>
        <v/>
      </c>
    </row>
    <row r="454" spans="1:7" ht="24">
      <c r="A454" s="538" t="str">
        <f>Antwoorden!B287</f>
        <v/>
      </c>
      <c r="B454" s="572" t="str">
        <f>Antwoorden!C287</f>
        <v/>
      </c>
      <c r="C454" s="538" t="str">
        <f>Antwoorden!D287</f>
        <v/>
      </c>
      <c r="D454" s="563" t="str">
        <f t="shared" si="10"/>
        <v/>
      </c>
      <c r="E454" s="564" t="str">
        <f>Beleid!A36</f>
        <v>5.21</v>
      </c>
      <c r="F454" s="565" t="str">
        <f>Beleid!B36</f>
        <v>bij alle onderdelen wie welke taken uitvoert en wie waarvoor verantwoordelijk is.</v>
      </c>
      <c r="G454" s="566" t="str">
        <f>Antwoorden!E287</f>
        <v/>
      </c>
    </row>
    <row r="455" spans="1:7">
      <c r="A455" s="538" t="str">
        <f>Antwoorden!B288</f>
        <v/>
      </c>
      <c r="B455" s="572" t="str">
        <f>Antwoorden!C288</f>
        <v/>
      </c>
      <c r="C455" s="538" t="str">
        <f>Antwoorden!D288</f>
        <v/>
      </c>
      <c r="D455" s="563" t="str">
        <f t="shared" si="10"/>
        <v/>
      </c>
      <c r="E455" s="564" t="str">
        <f>Beleid!A37</f>
        <v>5.22</v>
      </c>
      <c r="F455" s="565" t="str">
        <f>Beleid!B37</f>
        <v>hoe de financiën zijn geregeld.</v>
      </c>
      <c r="G455" s="566" t="str">
        <f>Antwoorden!E288</f>
        <v/>
      </c>
    </row>
    <row r="456" spans="1:7">
      <c r="A456" s="538" t="str">
        <f>Antwoorden!B289</f>
        <v/>
      </c>
      <c r="B456" s="572" t="str">
        <f>Antwoorden!C289</f>
        <v/>
      </c>
      <c r="C456" s="538" t="str">
        <f>Antwoorden!D289</f>
        <v/>
      </c>
      <c r="D456" s="563" t="str">
        <f t="shared" si="10"/>
        <v/>
      </c>
      <c r="E456" s="564" t="str">
        <f>Beleid!A38</f>
        <v>5.23</v>
      </c>
      <c r="F456" s="565" t="str">
        <f>Beleid!B38</f>
        <v>wat de lange termijn planning is.</v>
      </c>
      <c r="G456" s="566" t="str">
        <f>Antwoorden!E289</f>
        <v/>
      </c>
    </row>
    <row r="457" spans="1:7">
      <c r="A457" s="538" t="str">
        <f>Antwoorden!B290</f>
        <v/>
      </c>
      <c r="B457" s="572" t="str">
        <f>Antwoorden!C290</f>
        <v/>
      </c>
      <c r="C457" s="538" t="str">
        <f>Antwoorden!D290</f>
        <v/>
      </c>
      <c r="D457" s="563" t="str">
        <f t="shared" si="10"/>
        <v/>
      </c>
      <c r="E457" s="564" t="str">
        <f>Beleid!A39</f>
        <v>5.24</v>
      </c>
      <c r="F457" s="565" t="str">
        <f>Beleid!B39</f>
        <v>op welke wijze het beleid wordt geëvalueerd.</v>
      </c>
      <c r="G457" s="566" t="str">
        <f>Antwoorden!E290</f>
        <v/>
      </c>
    </row>
    <row r="458" spans="1:7" s="69" customFormat="1" ht="15" customHeight="1">
      <c r="A458" s="567"/>
      <c r="B458" s="572" t="s">
        <v>675</v>
      </c>
      <c r="C458" s="567"/>
      <c r="D458" s="568"/>
      <c r="E458" s="568"/>
      <c r="F458" s="857" t="str">
        <f>"Gemiddelde mate van realisatie: "&amp;ROUND(Resultaat!H30,2)*100&amp;"% - Percentage ontwikkelpunten: "&amp;ROUND(Resultaat!J30,2)*100&amp;"% - Gemiddelde mate van belang ("&amp;Score_niet_belangrijk&amp;"-"&amp;Score_belangrijk&amp;"): "&amp;ROUND(Resultaat!I30,1)</f>
        <v>Gemiddelde mate van realisatie: 0% - Percentage ontwikkelpunten: 0% - Gemiddelde mate van belang (0-2): 0</v>
      </c>
      <c r="G458" s="857"/>
    </row>
    <row r="459" spans="1:7">
      <c r="A459" s="535"/>
      <c r="B459" s="646"/>
      <c r="C459" s="535"/>
      <c r="D459" s="593"/>
      <c r="E459" s="594"/>
      <c r="F459" s="595"/>
      <c r="G459" s="535"/>
    </row>
    <row r="460" spans="1:7">
      <c r="A460" s="535"/>
      <c r="B460" s="646"/>
      <c r="C460" s="535"/>
      <c r="D460" s="596"/>
      <c r="E460" s="597"/>
      <c r="F460" s="598"/>
      <c r="G460" s="599"/>
    </row>
    <row r="461" spans="1:7" ht="24.95" customHeight="1">
      <c r="A461" s="535"/>
      <c r="B461" s="646"/>
      <c r="C461" s="535"/>
      <c r="D461" s="895" t="s">
        <v>725</v>
      </c>
      <c r="E461" s="895"/>
      <c r="F461" s="895"/>
      <c r="G461" s="895"/>
    </row>
    <row r="462" spans="1:7" ht="29.25" customHeight="1">
      <c r="A462" s="535"/>
      <c r="B462" s="646"/>
      <c r="C462" s="535"/>
      <c r="D462" s="596"/>
      <c r="E462" s="879"/>
      <c r="F462" s="879"/>
      <c r="G462" s="599"/>
    </row>
    <row r="463" spans="1:7" ht="15">
      <c r="A463" s="535"/>
      <c r="B463" s="646"/>
      <c r="C463" s="535"/>
      <c r="D463" s="596"/>
      <c r="E463" s="882" t="s">
        <v>649</v>
      </c>
      <c r="F463" s="883"/>
      <c r="G463" s="600"/>
    </row>
    <row r="464" spans="1:7" ht="12.75" customHeight="1">
      <c r="A464" s="535"/>
      <c r="B464" s="646"/>
      <c r="C464" s="535"/>
      <c r="D464" s="596"/>
      <c r="E464" s="884" t="s">
        <v>655</v>
      </c>
      <c r="F464" s="885"/>
      <c r="G464" s="601"/>
    </row>
    <row r="465" spans="1:7" ht="45" customHeight="1">
      <c r="A465" s="535"/>
      <c r="B465" s="646"/>
      <c r="C465" s="535"/>
      <c r="D465" s="596"/>
      <c r="E465" s="880" t="s">
        <v>750</v>
      </c>
      <c r="F465" s="881"/>
      <c r="G465" s="602"/>
    </row>
    <row r="466" spans="1:7" ht="38.25">
      <c r="A466" s="535"/>
      <c r="B466" s="646"/>
      <c r="C466" s="535"/>
      <c r="D466" s="596"/>
      <c r="E466" s="879"/>
      <c r="F466" s="879"/>
      <c r="G466" s="603" t="s">
        <v>740</v>
      </c>
    </row>
    <row r="467" spans="1:7" ht="15">
      <c r="A467" s="535"/>
      <c r="B467" s="646"/>
      <c r="C467" s="535"/>
      <c r="D467" s="596"/>
      <c r="E467" s="882" t="s">
        <v>650</v>
      </c>
      <c r="F467" s="883"/>
      <c r="G467" s="600"/>
    </row>
    <row r="468" spans="1:7" ht="12.75" customHeight="1">
      <c r="A468" s="535"/>
      <c r="B468" s="646"/>
      <c r="C468" s="535"/>
      <c r="D468" s="596"/>
      <c r="E468" s="884" t="s">
        <v>653</v>
      </c>
      <c r="F468" s="885"/>
      <c r="G468" s="601"/>
    </row>
    <row r="469" spans="1:7" ht="30" customHeight="1">
      <c r="A469" s="535"/>
      <c r="B469" s="646"/>
      <c r="C469" s="535"/>
      <c r="D469" s="596"/>
      <c r="E469" s="880" t="s">
        <v>730</v>
      </c>
      <c r="F469" s="881"/>
      <c r="G469" s="602"/>
    </row>
    <row r="470" spans="1:7" ht="24.95" customHeight="1">
      <c r="A470" s="535"/>
      <c r="B470" s="646"/>
      <c r="C470" s="535"/>
      <c r="D470" s="596"/>
      <c r="E470" s="879"/>
      <c r="F470" s="879"/>
      <c r="G470" s="604" t="s">
        <v>662</v>
      </c>
    </row>
    <row r="471" spans="1:7" ht="15">
      <c r="A471" s="535"/>
      <c r="B471" s="646"/>
      <c r="C471" s="535"/>
      <c r="D471" s="596"/>
      <c r="E471" s="882" t="s">
        <v>651</v>
      </c>
      <c r="F471" s="883"/>
      <c r="G471" s="600"/>
    </row>
    <row r="472" spans="1:7" ht="12.75" customHeight="1">
      <c r="A472" s="535"/>
      <c r="B472" s="646"/>
      <c r="C472" s="535"/>
      <c r="D472" s="596"/>
      <c r="E472" s="884" t="s">
        <v>654</v>
      </c>
      <c r="F472" s="885"/>
      <c r="G472" s="601"/>
    </row>
    <row r="473" spans="1:7" ht="30" customHeight="1">
      <c r="A473" s="535"/>
      <c r="B473" s="646"/>
      <c r="C473" s="535"/>
      <c r="D473" s="596"/>
      <c r="E473" s="880" t="s">
        <v>729</v>
      </c>
      <c r="F473" s="881"/>
      <c r="G473" s="601"/>
    </row>
    <row r="474" spans="1:7" ht="24.95" customHeight="1">
      <c r="A474" s="535"/>
      <c r="B474" s="646"/>
      <c r="C474" s="535"/>
      <c r="D474" s="596"/>
      <c r="E474" s="879"/>
      <c r="F474" s="879"/>
      <c r="G474" s="604" t="s">
        <v>662</v>
      </c>
    </row>
    <row r="475" spans="1:7" ht="15">
      <c r="A475" s="535"/>
      <c r="B475" s="646"/>
      <c r="C475" s="535"/>
      <c r="D475" s="596"/>
      <c r="E475" s="882" t="s">
        <v>652</v>
      </c>
      <c r="F475" s="883"/>
      <c r="G475" s="600"/>
    </row>
    <row r="476" spans="1:7" ht="27.6" customHeight="1">
      <c r="A476" s="535"/>
      <c r="B476" s="646"/>
      <c r="C476" s="535"/>
      <c r="D476" s="596"/>
      <c r="E476" s="884" t="s">
        <v>751</v>
      </c>
      <c r="F476" s="885"/>
      <c r="G476" s="601"/>
    </row>
    <row r="477" spans="1:7" ht="30" customHeight="1">
      <c r="A477" s="535"/>
      <c r="B477" s="646"/>
      <c r="C477" s="535"/>
      <c r="D477" s="596"/>
      <c r="E477" s="880" t="s">
        <v>732</v>
      </c>
      <c r="F477" s="881"/>
      <c r="G477" s="602"/>
    </row>
    <row r="478" spans="1:7" ht="24.95" customHeight="1">
      <c r="A478" s="535"/>
      <c r="B478" s="646"/>
      <c r="C478" s="535"/>
      <c r="D478" s="596"/>
      <c r="E478" s="879"/>
      <c r="F478" s="879"/>
      <c r="G478" s="601"/>
    </row>
    <row r="479" spans="1:7" ht="15">
      <c r="A479" s="535"/>
      <c r="B479" s="646"/>
      <c r="C479" s="535"/>
      <c r="D479" s="596"/>
      <c r="E479" s="882" t="s">
        <v>656</v>
      </c>
      <c r="F479" s="883"/>
      <c r="G479" s="600"/>
    </row>
    <row r="480" spans="1:7">
      <c r="A480" s="535"/>
      <c r="B480" s="646"/>
      <c r="C480" s="535"/>
      <c r="D480" s="596"/>
      <c r="E480" s="884" t="s">
        <v>726</v>
      </c>
      <c r="F480" s="885"/>
      <c r="G480" s="601"/>
    </row>
    <row r="481" spans="1:7" ht="16.5" customHeight="1">
      <c r="A481" s="535"/>
      <c r="B481" s="646"/>
      <c r="C481" s="535"/>
      <c r="D481" s="596"/>
      <c r="E481" s="880" t="s">
        <v>727</v>
      </c>
      <c r="F481" s="881"/>
      <c r="G481" s="601"/>
    </row>
    <row r="482" spans="1:7" ht="38.25">
      <c r="A482" s="535"/>
      <c r="B482" s="646"/>
      <c r="C482" s="535"/>
      <c r="D482" s="596"/>
      <c r="E482" s="886"/>
      <c r="F482" s="886"/>
      <c r="G482" s="603" t="s">
        <v>731</v>
      </c>
    </row>
    <row r="483" spans="1:7" ht="15">
      <c r="A483" s="535"/>
      <c r="B483" s="646"/>
      <c r="C483" s="535"/>
      <c r="D483" s="596"/>
      <c r="E483" s="882" t="s">
        <v>657</v>
      </c>
      <c r="F483" s="883"/>
      <c r="G483" s="600"/>
    </row>
    <row r="484" spans="1:7">
      <c r="A484" s="535"/>
      <c r="B484" s="646"/>
      <c r="C484" s="535"/>
      <c r="D484" s="596"/>
      <c r="E484" s="884" t="s">
        <v>728</v>
      </c>
      <c r="F484" s="885"/>
      <c r="G484" s="601"/>
    </row>
    <row r="485" spans="1:7" ht="45" customHeight="1">
      <c r="A485" s="535"/>
      <c r="B485" s="646"/>
      <c r="C485" s="535"/>
      <c r="D485" s="596"/>
      <c r="E485" s="880" t="s">
        <v>733</v>
      </c>
      <c r="F485" s="881"/>
      <c r="G485" s="535"/>
    </row>
    <row r="486" spans="1:7" ht="24.95" customHeight="1">
      <c r="A486" s="535"/>
      <c r="B486" s="646"/>
      <c r="C486" s="535"/>
      <c r="D486" s="596"/>
      <c r="E486" s="879"/>
      <c r="F486" s="879"/>
      <c r="G486" s="604" t="s">
        <v>663</v>
      </c>
    </row>
    <row r="487" spans="1:7" ht="15">
      <c r="A487" s="535"/>
      <c r="B487" s="646"/>
      <c r="C487" s="535"/>
      <c r="D487" s="596"/>
      <c r="E487" s="882" t="s">
        <v>660</v>
      </c>
      <c r="F487" s="883"/>
      <c r="G487" s="600"/>
    </row>
    <row r="488" spans="1:7">
      <c r="A488" s="535"/>
      <c r="B488" s="646"/>
      <c r="C488" s="535"/>
      <c r="D488" s="596"/>
      <c r="E488" s="884" t="s">
        <v>661</v>
      </c>
      <c r="F488" s="885"/>
      <c r="G488" s="605"/>
    </row>
    <row r="489" spans="1:7" ht="39.950000000000003" customHeight="1">
      <c r="A489" s="535"/>
      <c r="B489" s="646"/>
      <c r="C489" s="535"/>
      <c r="D489" s="596"/>
      <c r="E489" s="880" t="s">
        <v>741</v>
      </c>
      <c r="F489" s="881"/>
      <c r="G489" s="601"/>
    </row>
    <row r="490" spans="1:7" ht="15">
      <c r="A490" s="535"/>
      <c r="B490" s="646"/>
      <c r="C490" s="535"/>
      <c r="D490" s="596"/>
      <c r="E490" s="879"/>
      <c r="F490" s="879"/>
      <c r="G490" s="879"/>
    </row>
    <row r="491" spans="1:7" ht="15">
      <c r="A491" s="535"/>
      <c r="B491" s="646"/>
      <c r="C491" s="535"/>
      <c r="D491" s="596"/>
      <c r="E491" s="879"/>
      <c r="F491" s="879"/>
      <c r="G491" s="879"/>
    </row>
    <row r="492" spans="1:7" ht="15">
      <c r="A492" s="535"/>
      <c r="B492" s="646"/>
      <c r="C492" s="535"/>
      <c r="D492" s="596"/>
      <c r="E492" s="879"/>
      <c r="F492" s="879"/>
      <c r="G492" s="879"/>
    </row>
    <row r="493" spans="1:7" ht="15">
      <c r="A493" s="535"/>
      <c r="B493" s="646"/>
      <c r="C493" s="535"/>
      <c r="D493" s="596"/>
      <c r="E493" s="879"/>
      <c r="F493" s="879"/>
      <c r="G493" s="879"/>
    </row>
    <row r="509"/>
    <row r="510"/>
    <row r="511"/>
  </sheetData>
  <sheetProtection password="ED22" sheet="1" objects="1" scenarios="1" formatRows="0"/>
  <mergeCells count="204">
    <mergeCell ref="D3:G3"/>
    <mergeCell ref="D1:G1"/>
    <mergeCell ref="F458:G458"/>
    <mergeCell ref="D112:G112"/>
    <mergeCell ref="D114:G114"/>
    <mergeCell ref="D277:G277"/>
    <mergeCell ref="D261:G261"/>
    <mergeCell ref="D243:G243"/>
    <mergeCell ref="D254:G254"/>
    <mergeCell ref="D270:G270"/>
    <mergeCell ref="D96:G96"/>
    <mergeCell ref="D97:G97"/>
    <mergeCell ref="D98:G98"/>
    <mergeCell ref="D100:G100"/>
    <mergeCell ref="D48:G48"/>
    <mergeCell ref="D107:G107"/>
    <mergeCell ref="D103:G103"/>
    <mergeCell ref="D104:G104"/>
    <mergeCell ref="D79:G79"/>
    <mergeCell ref="D90:G90"/>
    <mergeCell ref="D235:G235"/>
    <mergeCell ref="F234:G234"/>
    <mergeCell ref="D101:G101"/>
    <mergeCell ref="D102:G102"/>
    <mergeCell ref="D99:G99"/>
    <mergeCell ref="D91:G91"/>
    <mergeCell ref="D92:G92"/>
    <mergeCell ref="D93:G93"/>
    <mergeCell ref="D94:G94"/>
    <mergeCell ref="D95:G95"/>
    <mergeCell ref="D115:G115"/>
    <mergeCell ref="D105:G105"/>
    <mergeCell ref="D106:G106"/>
    <mergeCell ref="D222:G222"/>
    <mergeCell ref="D117:G117"/>
    <mergeCell ref="E126:F126"/>
    <mergeCell ref="D119:G119"/>
    <mergeCell ref="D113:G113"/>
    <mergeCell ref="E125:F125"/>
    <mergeCell ref="D208:G208"/>
    <mergeCell ref="A36:F36"/>
    <mergeCell ref="D49:G49"/>
    <mergeCell ref="D41:G41"/>
    <mergeCell ref="D42:G42"/>
    <mergeCell ref="D43:F43"/>
    <mergeCell ref="D80:G80"/>
    <mergeCell ref="D65:G65"/>
    <mergeCell ref="D44:G44"/>
    <mergeCell ref="D45:G45"/>
    <mergeCell ref="D53:G53"/>
    <mergeCell ref="F241:G241"/>
    <mergeCell ref="F221:G221"/>
    <mergeCell ref="F207:G207"/>
    <mergeCell ref="F187:G187"/>
    <mergeCell ref="D149:G149"/>
    <mergeCell ref="D83:G83"/>
    <mergeCell ref="D108:G108"/>
    <mergeCell ref="D109:G109"/>
    <mergeCell ref="D87:G87"/>
    <mergeCell ref="D88:G88"/>
    <mergeCell ref="D33:G33"/>
    <mergeCell ref="D38:G38"/>
    <mergeCell ref="D37:G37"/>
    <mergeCell ref="F253:G253"/>
    <mergeCell ref="D70:G70"/>
    <mergeCell ref="D59:G59"/>
    <mergeCell ref="D60:G60"/>
    <mergeCell ref="D71:G71"/>
    <mergeCell ref="D39:G40"/>
    <mergeCell ref="D69:G69"/>
    <mergeCell ref="D4:G4"/>
    <mergeCell ref="D5:G5"/>
    <mergeCell ref="D6:G6"/>
    <mergeCell ref="D26:G26"/>
    <mergeCell ref="D28:G28"/>
    <mergeCell ref="D30:G30"/>
    <mergeCell ref="D23:G23"/>
    <mergeCell ref="D27:G27"/>
    <mergeCell ref="D29:G29"/>
    <mergeCell ref="D22:G22"/>
    <mergeCell ref="D24:G24"/>
    <mergeCell ref="D262:G262"/>
    <mergeCell ref="D278:G278"/>
    <mergeCell ref="D52:G52"/>
    <mergeCell ref="D51:G51"/>
    <mergeCell ref="D72:G72"/>
    <mergeCell ref="D84:G84"/>
    <mergeCell ref="D55:G55"/>
    <mergeCell ref="D111:G111"/>
    <mergeCell ref="A46:G47"/>
    <mergeCell ref="D2:G2"/>
    <mergeCell ref="D10:F10"/>
    <mergeCell ref="D11:F11"/>
    <mergeCell ref="D13:F13"/>
    <mergeCell ref="D62:G62"/>
    <mergeCell ref="D61:G61"/>
    <mergeCell ref="D18:G18"/>
    <mergeCell ref="D19:G19"/>
    <mergeCell ref="D20:G20"/>
    <mergeCell ref="D21:G21"/>
    <mergeCell ref="D17:G17"/>
    <mergeCell ref="D12:F12"/>
    <mergeCell ref="D9:F9"/>
    <mergeCell ref="D7:G7"/>
    <mergeCell ref="D8:F8"/>
    <mergeCell ref="D16:G16"/>
    <mergeCell ref="D14:G14"/>
    <mergeCell ref="D15:G15"/>
    <mergeCell ref="D31:G31"/>
    <mergeCell ref="D32:G32"/>
    <mergeCell ref="D34:G34"/>
    <mergeCell ref="E485:F485"/>
    <mergeCell ref="E487:F487"/>
    <mergeCell ref="E488:F488"/>
    <mergeCell ref="D116:G116"/>
    <mergeCell ref="D188:G188"/>
    <mergeCell ref="D56:G56"/>
    <mergeCell ref="D58:G58"/>
    <mergeCell ref="D67:G67"/>
    <mergeCell ref="D461:G461"/>
    <mergeCell ref="E491:G491"/>
    <mergeCell ref="E476:F476"/>
    <mergeCell ref="E477:F477"/>
    <mergeCell ref="E479:F479"/>
    <mergeCell ref="E484:F484"/>
    <mergeCell ref="D78:G78"/>
    <mergeCell ref="D332:G332"/>
    <mergeCell ref="E127:F127"/>
    <mergeCell ref="F276:G276"/>
    <mergeCell ref="F389:G389"/>
    <mergeCell ref="E475:F475"/>
    <mergeCell ref="D421:G421"/>
    <mergeCell ref="E489:F489"/>
    <mergeCell ref="D344:G344"/>
    <mergeCell ref="F311:G311"/>
    <mergeCell ref="F331:G331"/>
    <mergeCell ref="E478:F478"/>
    <mergeCell ref="E474:F474"/>
    <mergeCell ref="D312:G312"/>
    <mergeCell ref="D420:G420"/>
    <mergeCell ref="D313:G313"/>
    <mergeCell ref="D315:J315"/>
    <mergeCell ref="D314:G314"/>
    <mergeCell ref="F408:G408"/>
    <mergeCell ref="E466:F466"/>
    <mergeCell ref="E462:F462"/>
    <mergeCell ref="E492:G492"/>
    <mergeCell ref="E493:G493"/>
    <mergeCell ref="E463:F463"/>
    <mergeCell ref="E464:F464"/>
    <mergeCell ref="E465:F465"/>
    <mergeCell ref="E467:F467"/>
    <mergeCell ref="E468:F468"/>
    <mergeCell ref="E490:G490"/>
    <mergeCell ref="E486:F486"/>
    <mergeCell ref="E481:F481"/>
    <mergeCell ref="E469:F469"/>
    <mergeCell ref="E471:F471"/>
    <mergeCell ref="E470:F470"/>
    <mergeCell ref="E483:F483"/>
    <mergeCell ref="E472:F472"/>
    <mergeCell ref="E473:F473"/>
    <mergeCell ref="E480:F480"/>
    <mergeCell ref="E482:F482"/>
    <mergeCell ref="D68:G68"/>
    <mergeCell ref="D86:G86"/>
    <mergeCell ref="F427:G427"/>
    <mergeCell ref="D427:E427"/>
    <mergeCell ref="D81:G81"/>
    <mergeCell ref="D82:G82"/>
    <mergeCell ref="D128:G128"/>
    <mergeCell ref="F394:G394"/>
    <mergeCell ref="D110:G110"/>
    <mergeCell ref="F426:G426"/>
    <mergeCell ref="D50:G50"/>
    <mergeCell ref="D54:G54"/>
    <mergeCell ref="D75:G75"/>
    <mergeCell ref="D150:G150"/>
    <mergeCell ref="D89:G89"/>
    <mergeCell ref="E123:F123"/>
    <mergeCell ref="D57:G57"/>
    <mergeCell ref="D63:G63"/>
    <mergeCell ref="D120:G120"/>
    <mergeCell ref="D64:G64"/>
    <mergeCell ref="D77:G77"/>
    <mergeCell ref="F259:G259"/>
    <mergeCell ref="D118:G118"/>
    <mergeCell ref="E121:F121"/>
    <mergeCell ref="E122:F122"/>
    <mergeCell ref="F419:G419"/>
    <mergeCell ref="D242:G242"/>
    <mergeCell ref="D260:G260"/>
    <mergeCell ref="D279:G279"/>
    <mergeCell ref="F343:G343"/>
    <mergeCell ref="D35:G35"/>
    <mergeCell ref="F269:G269"/>
    <mergeCell ref="D25:G25"/>
    <mergeCell ref="D76:G76"/>
    <mergeCell ref="F148:G148"/>
    <mergeCell ref="D85:G85"/>
    <mergeCell ref="E124:F124"/>
    <mergeCell ref="D66:G66"/>
    <mergeCell ref="D73:G73"/>
    <mergeCell ref="D74:G74"/>
  </mergeCells>
  <phoneticPr fontId="59" type="noConversion"/>
  <conditionalFormatting sqref="D422:D425 D235:D240 D256:D258 D263:D268 D271:D275 D316:D330 D333:D342 D390:D393 D409:D418 D61:D62 D132:D147 D68 D395:D407 D428:D457 D244:D252 D280:D310 D345:D388 D190:D207 D209:D223 D225:D233 D153:D180 D182:D186">
    <cfRule type="expression" dxfId="66" priority="90" stopIfTrue="1">
      <formula>$A61=Score_volledig</formula>
    </cfRule>
    <cfRule type="expression" dxfId="65" priority="91" stopIfTrue="1">
      <formula>$A61=Score_grotendeels</formula>
    </cfRule>
    <cfRule type="expression" dxfId="64" priority="94" stopIfTrue="1">
      <formula>AND($A61=Score_enigszins,$B61=Score_belangrijk)</formula>
    </cfRule>
    <cfRule type="expression" dxfId="37" priority="112" stopIfTrue="1">
      <formula>AND($A61=Score_niet,$B61=Score_belangrijk)</formula>
    </cfRule>
    <cfRule type="expression" dxfId="36" priority="113" stopIfTrue="1">
      <formula>AND(OR($A61=Score_niet,$A61=Score_enigszins),$B61=Score_beetje_belangrijk)</formula>
    </cfRule>
    <cfRule type="expression" dxfId="35" priority="161">
      <formula>$B61=Score_niet_belangrijk</formula>
    </cfRule>
  </conditionalFormatting>
  <conditionalFormatting sqref="D255">
    <cfRule type="expression" dxfId="63" priority="72" stopIfTrue="1">
      <formula>$A255=Score_volledig</formula>
    </cfRule>
    <cfRule type="expression" dxfId="62" priority="73" stopIfTrue="1">
      <formula>$A255=Score_grotendeels</formula>
    </cfRule>
    <cfRule type="expression" dxfId="61" priority="74" stopIfTrue="1">
      <formula>AND($A255=Score_enigszins,$B255=Score_belangrijk)</formula>
    </cfRule>
    <cfRule type="expression" dxfId="34" priority="75" stopIfTrue="1">
      <formula>AND($A255=Score_niet,$B255=Score_belangrijk)</formula>
    </cfRule>
    <cfRule type="expression" dxfId="33" priority="76" stopIfTrue="1">
      <formula>AND(OR($A255=Score_niet,$A255=Score_enigszins),$B255=Score_beetje_belangrijk)</formula>
    </cfRule>
    <cfRule type="expression" dxfId="32" priority="77">
      <formula>$B255=Score_niet_belangrijk</formula>
    </cfRule>
  </conditionalFormatting>
  <conditionalFormatting sqref="D151">
    <cfRule type="expression" dxfId="60" priority="60" stopIfTrue="1">
      <formula>$A151=Score_volledig</formula>
    </cfRule>
    <cfRule type="expression" dxfId="59" priority="61" stopIfTrue="1">
      <formula>$A151=Score_grotendeels</formula>
    </cfRule>
    <cfRule type="expression" dxfId="58" priority="62" stopIfTrue="1">
      <formula>AND($A151=Score_enigszins,$B151=Score_belangrijk)</formula>
    </cfRule>
    <cfRule type="expression" dxfId="31" priority="63" stopIfTrue="1">
      <formula>AND($A151=Score_niet,$B151=Score_belangrijk)</formula>
    </cfRule>
    <cfRule type="expression" dxfId="30" priority="64" stopIfTrue="1">
      <formula>AND(OR($A151=Score_niet,$A151=Score_enigszins),$B151=Score_beetje_belangrijk)</formula>
    </cfRule>
    <cfRule type="expression" dxfId="29" priority="65">
      <formula>$B151=Score_niet_belangrijk</formula>
    </cfRule>
  </conditionalFormatting>
  <conditionalFormatting sqref="D223">
    <cfRule type="expression" dxfId="57" priority="54" stopIfTrue="1">
      <formula>$A223=Score_volledig</formula>
    </cfRule>
    <cfRule type="expression" dxfId="56" priority="55" stopIfTrue="1">
      <formula>$A223=Score_grotendeels</formula>
    </cfRule>
    <cfRule type="expression" dxfId="55" priority="56" stopIfTrue="1">
      <formula>AND($A223=Score_enigszins,$B223=Score_belangrijk)</formula>
    </cfRule>
    <cfRule type="expression" dxfId="28" priority="57" stopIfTrue="1">
      <formula>AND($A223=Score_niet,$B223=Score_belangrijk)</formula>
    </cfRule>
    <cfRule type="expression" dxfId="27" priority="58" stopIfTrue="1">
      <formula>AND(OR($A223=Score_niet,$A223=Score_enigszins),$B223=Score_beetje_belangrijk)</formula>
    </cfRule>
    <cfRule type="expression" dxfId="26" priority="59">
      <formula>$B223=Score_niet_belangrijk</formula>
    </cfRule>
  </conditionalFormatting>
  <conditionalFormatting sqref="D396">
    <cfRule type="expression" dxfId="54" priority="48" stopIfTrue="1">
      <formula>$A396=Score_volledig</formula>
    </cfRule>
    <cfRule type="expression" dxfId="53" priority="49" stopIfTrue="1">
      <formula>$A396=Score_grotendeels</formula>
    </cfRule>
    <cfRule type="expression" dxfId="52" priority="50" stopIfTrue="1">
      <formula>AND($A396=Score_enigszins,$B396=Score_belangrijk)</formula>
    </cfRule>
    <cfRule type="expression" dxfId="25" priority="51" stopIfTrue="1">
      <formula>AND($A396=Score_niet,$B396=Score_belangrijk)</formula>
    </cfRule>
    <cfRule type="expression" dxfId="24" priority="52" stopIfTrue="1">
      <formula>AND(OR($A396=Score_niet,$A396=Score_enigszins),$B396=Score_beetje_belangrijk)</formula>
    </cfRule>
    <cfRule type="expression" dxfId="23" priority="53">
      <formula>$B396=Score_niet_belangrijk</formula>
    </cfRule>
  </conditionalFormatting>
  <conditionalFormatting sqref="D422">
    <cfRule type="expression" dxfId="51" priority="42" stopIfTrue="1">
      <formula>$A422=Score_volledig</formula>
    </cfRule>
    <cfRule type="expression" dxfId="50" priority="43" stopIfTrue="1">
      <formula>$A422=Score_grotendeels</formula>
    </cfRule>
    <cfRule type="expression" dxfId="49" priority="44" stopIfTrue="1">
      <formula>AND($A422=Score_enigszins,$B422=Score_belangrijk)</formula>
    </cfRule>
    <cfRule type="expression" dxfId="22" priority="45" stopIfTrue="1">
      <formula>AND($A422=Score_niet,$B422=Score_belangrijk)</formula>
    </cfRule>
    <cfRule type="expression" dxfId="21" priority="46" stopIfTrue="1">
      <formula>AND(OR($A422=Score_niet,$A422=Score_enigszins),$B422=Score_beetje_belangrijk)</formula>
    </cfRule>
    <cfRule type="expression" dxfId="20" priority="47">
      <formula>$B422=Score_niet_belangrijk</formula>
    </cfRule>
  </conditionalFormatting>
  <conditionalFormatting sqref="D243">
    <cfRule type="expression" dxfId="48" priority="24" stopIfTrue="1">
      <formula>$A243=Score_volledig</formula>
    </cfRule>
    <cfRule type="expression" dxfId="47" priority="25" stopIfTrue="1">
      <formula>$A243=Score_grotendeels</formula>
    </cfRule>
    <cfRule type="expression" dxfId="46" priority="26" stopIfTrue="1">
      <formula>AND($A243=Score_enigszins,$B243=Score_belangrijk)</formula>
    </cfRule>
    <cfRule type="expression" dxfId="19" priority="27" stopIfTrue="1">
      <formula>AND($A243=Score_niet,$B243=Score_belangrijk)</formula>
    </cfRule>
    <cfRule type="expression" dxfId="18" priority="28" stopIfTrue="1">
      <formula>AND(OR($A243=Score_niet,$A243=Score_enigszins),$B243=Score_beetje_belangrijk)</formula>
    </cfRule>
    <cfRule type="expression" dxfId="17" priority="29">
      <formula>$B243=Score_niet_belangrijk</formula>
    </cfRule>
  </conditionalFormatting>
  <conditionalFormatting sqref="D254">
    <cfRule type="expression" dxfId="45" priority="18" stopIfTrue="1">
      <formula>$A254=Score_volledig</formula>
    </cfRule>
    <cfRule type="expression" dxfId="44" priority="19" stopIfTrue="1">
      <formula>$A254=Score_grotendeels</formula>
    </cfRule>
    <cfRule type="expression" dxfId="43" priority="20" stopIfTrue="1">
      <formula>AND($A254=Score_enigszins,$B254=Score_belangrijk)</formula>
    </cfRule>
    <cfRule type="expression" dxfId="16" priority="21" stopIfTrue="1">
      <formula>AND($A254=Score_niet,$B254=Score_belangrijk)</formula>
    </cfRule>
    <cfRule type="expression" dxfId="15" priority="22" stopIfTrue="1">
      <formula>AND(OR($A254=Score_niet,$A254=Score_enigszins),$B254=Score_beetje_belangrijk)</formula>
    </cfRule>
    <cfRule type="expression" dxfId="14" priority="23">
      <formula>$B254=Score_niet_belangrijk</formula>
    </cfRule>
  </conditionalFormatting>
  <conditionalFormatting sqref="E429:F457">
    <cfRule type="expression" dxfId="42" priority="5" stopIfTrue="1">
      <formula>$A$425=Score_niet</formula>
    </cfRule>
  </conditionalFormatting>
  <conditionalFormatting sqref="E346:F371 E373:F388">
    <cfRule type="expression" dxfId="41" priority="4" stopIfTrue="1">
      <formula>AND(COUNT($A$335:$A$342)&lt;&gt;0,SUM($A$335:$A$342)=0)</formula>
    </cfRule>
  </conditionalFormatting>
  <conditionalFormatting sqref="E317:F330">
    <cfRule type="expression" dxfId="40" priority="3" stopIfTrue="1">
      <formula>AND(COUNT($A$282:$A$289)&lt;&gt;0,SUM($A$282:$A$289)=0)</formula>
    </cfRule>
  </conditionalFormatting>
  <conditionalFormatting sqref="E272:F274">
    <cfRule type="expression" dxfId="39" priority="2" stopIfTrue="1">
      <formula>AND(COUNT($A$265:$A$268)&lt;&gt;0,SUM($A$265:$A$268)=0)</formula>
    </cfRule>
  </conditionalFormatting>
  <conditionalFormatting sqref="E256:F258">
    <cfRule type="expression" dxfId="38" priority="1" stopIfTrue="1">
      <formula>AND(COUNT($A$246:$A$252)&lt;&gt;0,soml($A$246:$A$252)=0)</formula>
    </cfRule>
  </conditionalFormatting>
  <hyperlinks>
    <hyperlink ref="D261" r:id="rId1"/>
    <hyperlink ref="D108:G108" location="bijlage1" tooltip="Ga naar: Bijlage 1 - Overzicht ingevulde antwoorden per item" display="Bijlage 1 - Overzicht ingevulde antwoorden per item"/>
    <hyperlink ref="D114:G114" location="bijlage2" tooltip="Bijlage 2 - Planmatig werken aan schoolontwikkeling" display="Bijlage 2 - Planmatig werken aan schoolontwikkeling"/>
    <hyperlink ref="D261:G261" r:id="rId2" tooltip="Informatie en hulpmiddelen over versnellen" display="www.talentstimuleren.nl/onderwijs/primair-onderwijs/differentieren/versnellen"/>
    <hyperlink ref="D1:G1" location="bijlage1" tooltip="Ga naar bijlage 1 ter controle van de volledige weergave van eventuele toelichtingen" display="bijlage1"/>
    <hyperlink ref="D35" r:id="rId3" display="www.talentstimuleren.nl"/>
    <hyperlink ref="D35:G35" r:id="rId4" tooltip="Ga naar website Informatiepunt Ondewijs &amp; Talentontwikkeling (SLO)" display="www.talentstimuleren.nl/onderwijs/primair-onderwijs/po-beleid/checklist-begaafdenwijzer-po"/>
    <hyperlink ref="D83" r:id="rId5" tooltip="Publicatie Centrum voor Begaafdheidsonderzoek: Onderwijsaanpassingen voor hoogbegaafde leerlingen" display="Hoogeveen, L., van Hell, J., Mooij, T., &amp; Verhoeven, L. (2004). Onderwijsaanpassingen voor hoogbegaafde leerlingen. Nijmegen: Centrum voor Begaafdheidsonderzoek."/>
    <hyperlink ref="D83:G83" r:id="rId6" tooltip="Publicatie Centrum voor Begaafdheidsonderzoek: Onderwijsaanpassingen voor hoogbegaafde leerlingen" display="* Hoogeveen, L., van Hell, J., Mooij, T., &amp; Verhoeven, L. (2004). Onderwijsaanpassingen voor hoogbegaafde leerlingen. Nijmegen: Centrum voor Begaafdheidsonderzoek."/>
    <hyperlink ref="D149:G149" r:id="rId7" tooltip="Info: Praktische werkdefinitie, begaafdheidskenmerken en begaafde onderpresteerders " display="* www.talentstimuleren.nl/thema/begaafdheid/hoog-begaafdheid"/>
    <hyperlink ref="D278" r:id="rId8" display="http://talentstimuleren.nl/onderwijs/primair-onderwijs/differentieren/po-compacten"/>
    <hyperlink ref="D278:G278" r:id="rId9" tooltip="Klik hier voor informatie over 'Compacten en verrijken' (op talentstimuleren.nl)" display="www.talentstimuleren.nl/onderwijs/primair-onderwijs/differentieren/compacten"/>
    <hyperlink ref="D313" r:id="rId10"/>
    <hyperlink ref="D315" r:id="rId11"/>
    <hyperlink ref="D315:G315" r:id="rId12" tooltip="Ga naar website Acadin: www.acadin.nl" display="http://www.acadin.nl"/>
    <hyperlink ref="D315:J315" r:id="rId13" tooltip="Meer informatie over rijke leeractiviteiten" display="http://talentstimuleren.nl/thema/stimulerend-signaleren/rijke-leeractiviteiten"/>
    <hyperlink ref="D313:G313" r:id="rId14" tooltip="Overzicht van verrijkingsmaterialen" display="www.talentstimuleren.nl/onderwijs/primair-onderwijs/leermateriaal/1375-lijst-verrijkingsmateriaal"/>
  </hyperlinks>
  <pageMargins left="0.39370078740157483" right="0.39370078740157483" top="0.74803149606299213" bottom="0.74803149606299213" header="0.31496062992125984" footer="0.31496062992125984"/>
  <pageSetup paperSize="9" orientation="portrait" horizontalDpi="1200" verticalDpi="1200" r:id="rId15"/>
  <headerFooter differentFirst="1">
    <oddHeader>&amp;R&amp;"Verdana,Cursief"&amp;4
&amp;8Schoolrapportage</oddHeader>
    <oddFooter>&amp;L&amp;"Verdana,Standaard"&amp;8&amp;K00-046© SLO, 2010 - Digitale checklist '(Hoog)begaafdenwijzer Basisonderwijs' - Versie 2.0&amp;R&amp;"Verdana,Standaard"&amp;8&amp;K00-046- &amp;P -</oddFooter>
  </headerFooter>
  <rowBreaks count="18" manualBreakCount="18">
    <brk id="16" min="3" max="6" man="1"/>
    <brk id="35" max="16383" man="1"/>
    <brk id="42" max="16383" man="1"/>
    <brk id="50" max="16383" man="1"/>
    <brk id="72" max="16383" man="1"/>
    <brk id="94" max="16383" man="1"/>
    <brk id="115" max="16383" man="1"/>
    <brk id="150" max="16383" man="1"/>
    <brk id="180" max="16383" man="1"/>
    <brk id="208" max="16383" man="1"/>
    <brk id="222" max="16383" man="1"/>
    <brk id="254" max="16383" man="1"/>
    <brk id="289" max="16383" man="1"/>
    <brk id="332" max="16383" man="1"/>
    <brk id="371" max="16383" man="1"/>
    <brk id="395" max="16383" man="1"/>
    <brk id="421" max="16383" man="1"/>
    <brk id="460" min="3" max="6" man="1"/>
  </rowBreaks>
  <drawing r:id="rId1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003300"/>
    <pageSetUpPr fitToPage="1"/>
  </sheetPr>
  <dimension ref="A1:X33"/>
  <sheetViews>
    <sheetView workbookViewId="0">
      <selection activeCell="C5" sqref="C5:F5"/>
    </sheetView>
  </sheetViews>
  <sheetFormatPr defaultColWidth="0" defaultRowHeight="0" customHeight="1" zeroHeight="1"/>
  <cols>
    <col min="1" max="1" width="2.5703125" style="965" bestFit="1" customWidth="1"/>
    <col min="2" max="2" width="47.85546875" style="965" customWidth="1"/>
    <col min="3" max="3" width="6.7109375" style="965" customWidth="1"/>
    <col min="4" max="4" width="8.140625" style="965" customWidth="1"/>
    <col min="5" max="5" width="6.5703125" style="965" customWidth="1"/>
    <col min="6" max="6" width="7.28515625" style="965" customWidth="1"/>
    <col min="7" max="7" width="6.85546875" style="965" bestFit="1" customWidth="1"/>
    <col min="8" max="8" width="13" style="965" customWidth="1"/>
    <col min="9" max="9" width="7.7109375" style="965" customWidth="1"/>
    <col min="10" max="10" width="6.42578125" style="131" customWidth="1"/>
    <col min="11" max="11" width="10.85546875" style="131" bestFit="1" customWidth="1"/>
    <col min="12" max="12" width="8.5703125" style="131" customWidth="1"/>
    <col min="13" max="14" width="4.42578125" style="61" hidden="1" customWidth="1"/>
    <col min="15" max="15" width="8.42578125" style="146" hidden="1" customWidth="1"/>
    <col min="16" max="24" width="9.140625" style="131" customWidth="1"/>
    <col min="25" max="16384" width="9.140625" style="460" hidden="1"/>
  </cols>
  <sheetData>
    <row r="1" spans="1:24" ht="18.75" customHeight="1">
      <c r="A1" s="960" t="s">
        <v>746</v>
      </c>
      <c r="B1" s="960"/>
      <c r="C1" s="960"/>
      <c r="D1" s="960"/>
      <c r="E1" s="960"/>
      <c r="F1" s="960"/>
      <c r="G1" s="958" t="s">
        <v>747</v>
      </c>
      <c r="H1" s="959"/>
      <c r="I1" s="959"/>
      <c r="J1" s="959"/>
      <c r="K1" s="959"/>
      <c r="L1" s="959"/>
    </row>
    <row r="2" spans="1:24" ht="15.75" customHeight="1">
      <c r="A2" s="965" t="s">
        <v>686</v>
      </c>
    </row>
    <row r="3" spans="1:24" ht="12.6" customHeight="1">
      <c r="A3" s="129"/>
      <c r="B3" s="61" t="str">
        <f>'Resultaat (2)'!B3</f>
        <v>Mate van belang &gt; 1,5 (hoog)</v>
      </c>
      <c r="C3" s="134"/>
      <c r="D3" s="134"/>
      <c r="E3" s="134"/>
      <c r="F3" s="134"/>
      <c r="G3" s="134"/>
      <c r="H3" s="131"/>
      <c r="I3" s="131"/>
    </row>
    <row r="4" spans="1:24" ht="12.6" customHeight="1">
      <c r="A4" s="143"/>
      <c r="B4" s="61" t="str">
        <f>'Resultaat (2)'!B4</f>
        <v>Mate van belang tussen 0,75 en 1,5 (gemiddeld)</v>
      </c>
      <c r="C4" s="134"/>
      <c r="D4" s="134"/>
      <c r="E4" s="134"/>
      <c r="F4" s="134"/>
      <c r="G4" s="134"/>
      <c r="H4" s="131"/>
      <c r="I4" s="131"/>
    </row>
    <row r="5" spans="1:24" ht="12.6" customHeight="1">
      <c r="A5" s="142"/>
      <c r="B5" s="61" t="str">
        <f>'Resultaat (2)'!B5</f>
        <v>Mate van belang &lt; 0,75 (gering)</v>
      </c>
      <c r="C5" s="961" t="s">
        <v>625</v>
      </c>
      <c r="D5" s="962"/>
      <c r="E5" s="962"/>
      <c r="F5" s="963"/>
      <c r="G5" s="134"/>
      <c r="H5" s="131"/>
      <c r="I5" s="131"/>
    </row>
    <row r="6" spans="1:24" ht="25.5" customHeight="1">
      <c r="A6" s="195"/>
      <c r="B6" s="197"/>
      <c r="C6" s="139" t="s">
        <v>218</v>
      </c>
      <c r="D6" s="140" t="s">
        <v>219</v>
      </c>
      <c r="E6" s="168" t="s">
        <v>220</v>
      </c>
      <c r="F6" s="141" t="s">
        <v>221</v>
      </c>
      <c r="G6" s="138"/>
      <c r="H6" s="131"/>
      <c r="I6" s="131"/>
      <c r="J6" s="443"/>
      <c r="K6" s="443"/>
      <c r="L6" s="443"/>
    </row>
    <row r="7" spans="1:24" ht="18" customHeight="1">
      <c r="A7" s="186"/>
      <c r="B7" s="187" t="s">
        <v>624</v>
      </c>
      <c r="C7" s="190">
        <v>0</v>
      </c>
      <c r="D7" s="191">
        <v>1</v>
      </c>
      <c r="E7" s="192">
        <v>2</v>
      </c>
      <c r="F7" s="193">
        <v>3</v>
      </c>
      <c r="G7" s="188" t="s">
        <v>623</v>
      </c>
      <c r="H7" s="189" t="s">
        <v>626</v>
      </c>
      <c r="I7" s="189" t="s">
        <v>407</v>
      </c>
      <c r="J7" s="444" t="s">
        <v>665</v>
      </c>
      <c r="K7" s="446" t="s">
        <v>699</v>
      </c>
      <c r="L7" s="454" t="s">
        <v>698</v>
      </c>
      <c r="M7" s="195"/>
      <c r="N7" s="195"/>
      <c r="O7" s="196" t="s">
        <v>164</v>
      </c>
      <c r="P7" s="194"/>
      <c r="Q7" s="194"/>
      <c r="R7" s="194"/>
      <c r="S7" s="194"/>
      <c r="T7" s="194"/>
      <c r="U7" s="194"/>
      <c r="V7" s="194"/>
      <c r="W7" s="194"/>
      <c r="X7" s="194"/>
    </row>
    <row r="8" spans="1:24" ht="15" customHeight="1">
      <c r="A8" s="130"/>
      <c r="B8" s="132" t="s">
        <v>416</v>
      </c>
      <c r="C8" s="150">
        <f>IF(COUNT(Antwoorden!$B$2:$B$18)&gt;0,(COUNTIF(Antwoorden!$B$2:$B$18,C$7)/COUNT(Antwoorden!$B$2:$B$18)),0)</f>
        <v>0</v>
      </c>
      <c r="D8" s="151">
        <f>IF(COUNT(Antwoorden!$B$2:$B$18)&gt;0,(COUNTIF(Antwoorden!$B$2:$B$18,D$7)/COUNT(Antwoorden!$B$2:$B$18)),0)</f>
        <v>0</v>
      </c>
      <c r="E8" s="169">
        <f>IF(COUNT(Antwoorden!$B$2:$B$18)&gt;0,(COUNTIF(Antwoorden!$B$2:$B$18,E$7)/COUNT(Antwoorden!$B$2:$B$18)),0)</f>
        <v>0</v>
      </c>
      <c r="F8" s="152">
        <f>IF(COUNT(Antwoorden!$B$2:$B$18)&gt;0,(COUNTIF(Antwoorden!$B$2:$B$18,F$7)/COUNT(Antwoorden!$B$2:$B$18)),0)</f>
        <v>0</v>
      </c>
      <c r="G8" s="182">
        <f>SUM(C8:F8)</f>
        <v>0</v>
      </c>
      <c r="H8" s="174">
        <f>IF(COUNT(Antwoorden!B2:B18)&gt;0,SUM(Antwoorden!B2:B18)/(COUNT(Antwoorden!B2:B18)*Score_volledig),0)</f>
        <v>0</v>
      </c>
      <c r="I8" s="175">
        <f>IF(COUNT(Antwoorden!C2:C18)&gt;0,AVERAGE(Antwoorden!C2:C18),0)</f>
        <v>0</v>
      </c>
      <c r="J8" s="438">
        <f>IF(COUNT(Antwoorden!$B$2:$B$18)&gt;0,(COUNTIF(Antwoorden!$D$2:$D$18,1)/COUNT(Antwoorden!$B$2:$B$18)),0)</f>
        <v>0</v>
      </c>
      <c r="K8" s="438">
        <f>IF(COUNT(Antwoorden!$B$2:$B$18)&gt;0,SUM(Antwoorden!$F$2:$F$18)/(COUNT(Antwoorden!$B$2:$B$18)*Score_volledig),0)</f>
        <v>0</v>
      </c>
      <c r="L8" s="455">
        <f>H8+K8</f>
        <v>0</v>
      </c>
      <c r="M8" s="147">
        <v>2</v>
      </c>
      <c r="N8" s="147">
        <v>18</v>
      </c>
      <c r="O8" s="148" t="str">
        <f>M8&amp;":"&amp;N8</f>
        <v>2:18</v>
      </c>
      <c r="P8" s="133"/>
      <c r="Q8" s="133"/>
      <c r="R8" s="133"/>
      <c r="S8" s="133"/>
      <c r="T8" s="133"/>
      <c r="U8" s="133"/>
      <c r="V8" s="133"/>
      <c r="W8" s="133"/>
      <c r="X8" s="133"/>
    </row>
    <row r="9" spans="1:24" ht="15" customHeight="1">
      <c r="A9" s="130"/>
      <c r="B9" s="132" t="s">
        <v>678</v>
      </c>
      <c r="C9" s="153">
        <f>IF(COUNT(Antwoorden!$B$21:$B$85)&gt;0,(COUNTIF(Antwoorden!$B$21:$B$85,C$7)/COUNT(Antwoorden!$B$21:$B$85)),0)</f>
        <v>0</v>
      </c>
      <c r="D9" s="154">
        <f>IF(COUNT(Antwoorden!$B$21:$B$85)&gt;0,(COUNTIF(Antwoorden!$B$21:$B$85,D$7)/COUNT(Antwoorden!$B$21:$B$85)),0)</f>
        <v>0</v>
      </c>
      <c r="E9" s="170">
        <f>IF(COUNT(Antwoorden!$B$21:$B$85)&gt;0,(COUNTIF(Antwoorden!$B$21:$B$85,E$7)/COUNT(Antwoorden!$B$21:$B$85)),0)</f>
        <v>0</v>
      </c>
      <c r="F9" s="155">
        <f>IF(COUNT(Antwoorden!$B$21:$B$85)&gt;0,(COUNTIF(Antwoorden!$B$21:$B$85,F$7)/COUNT(Antwoorden!$B$21:$B$85)),0)</f>
        <v>0</v>
      </c>
      <c r="G9" s="182">
        <f t="shared" ref="G9:G30" si="0">SUM(C9:F9)</f>
        <v>0</v>
      </c>
      <c r="H9" s="174">
        <f>IF(COUNT(Antwoorden!B21:B85)&gt;0,SUM(Antwoorden!B21:B85)/(COUNT(Antwoorden!B21:B85)*Score_volledig),0)</f>
        <v>0</v>
      </c>
      <c r="I9" s="175">
        <f>IF(COUNT(Antwoorden!C21:C85)&gt;0,AVERAGE(Antwoorden!C21:C85),0)</f>
        <v>0</v>
      </c>
      <c r="J9" s="439">
        <f>IF(COUNT(Antwoorden!$B$21:$B$85)&gt;0,(COUNTIF(Antwoorden!$D$21:$D$85,1)/COUNT(Antwoorden!$B$21:$B$85)),0)</f>
        <v>0</v>
      </c>
      <c r="K9" s="439">
        <f>IF(COUNT(Antwoorden!$B$21:$B$85)&gt;0,SUM(Antwoorden!$F$21:$F$85)/(COUNT(Antwoorden!$B$21:$B$85)*Score_volledig),0)</f>
        <v>0</v>
      </c>
      <c r="L9" s="456">
        <f t="shared" ref="L9:L30" si="1">H9+K9</f>
        <v>0</v>
      </c>
      <c r="M9" s="147">
        <v>21</v>
      </c>
      <c r="N9" s="147">
        <v>85</v>
      </c>
      <c r="O9" s="149" t="str">
        <f t="shared" ref="O9:O30" si="2">M9&amp;":"&amp;N9</f>
        <v>21:85</v>
      </c>
      <c r="P9" s="133"/>
      <c r="Q9" s="133"/>
      <c r="R9" s="133"/>
      <c r="S9" s="133"/>
      <c r="T9" s="133"/>
      <c r="U9" s="133"/>
      <c r="V9" s="133"/>
      <c r="W9" s="133"/>
      <c r="X9" s="133"/>
    </row>
    <row r="10" spans="1:24" ht="15" customHeight="1">
      <c r="A10" s="130"/>
      <c r="B10" s="135" t="s">
        <v>404</v>
      </c>
      <c r="C10" s="156">
        <f>IF(COUNT(Antwoorden!$B$21:$B$55)&gt;0,(COUNTIF(Antwoorden!$B$21:$B$55,C$7)/COUNT(Antwoorden!$B$21:$B$55)),0)</f>
        <v>0</v>
      </c>
      <c r="D10" s="157">
        <f>IF(COUNT(Antwoorden!$B$21:$B$55)&gt;0,(COUNTIF(Antwoorden!$B$21:$B$55,D$7)/COUNT(Antwoorden!$B$21:$B$55)),0)</f>
        <v>0</v>
      </c>
      <c r="E10" s="171">
        <f>IF(COUNT(Antwoorden!$B$21:$B$55)&gt;0,(COUNTIF(Antwoorden!$B$21:$B$55,E$7)/COUNT(Antwoorden!$B$21:$B$55)),0)</f>
        <v>0</v>
      </c>
      <c r="F10" s="158">
        <f>IF(COUNT(Antwoorden!$B$21:$B$55)&gt;0,(COUNTIF(Antwoorden!$B$21:$B$55,F$7)/COUNT(Antwoorden!$B$21:$B$55)),0)</f>
        <v>0</v>
      </c>
      <c r="G10" s="183">
        <f t="shared" si="0"/>
        <v>0</v>
      </c>
      <c r="H10" s="176">
        <f>IF(COUNT(Antwoorden!B21:B55)&gt;0,SUM(Antwoorden!B21:B55)/(COUNT(Antwoorden!B21:B55)*Score_volledig),0)</f>
        <v>0</v>
      </c>
      <c r="I10" s="177">
        <f>IF(COUNT(Antwoorden!C21:C55)&gt;0,AVERAGE(Antwoorden!C21:C55),0)</f>
        <v>0</v>
      </c>
      <c r="J10" s="440">
        <f>IF(COUNT(Antwoorden!$B$21:$B$55)&gt;0,(COUNTIF(Antwoorden!$D$21:$D$55,1)/COUNT(Antwoorden!$B$21:$B$55)),0)</f>
        <v>0</v>
      </c>
      <c r="K10" s="440">
        <f>IF(COUNT(Antwoorden!$B$21:$B$55)&gt;0,SUM(Antwoorden!$F$21:$F$55)/(COUNT(Antwoorden!$B$21:$B$55)*Score_volledig),0)</f>
        <v>0</v>
      </c>
      <c r="L10" s="457">
        <f t="shared" si="1"/>
        <v>0</v>
      </c>
      <c r="M10" s="61">
        <v>21</v>
      </c>
      <c r="N10" s="61">
        <v>55</v>
      </c>
      <c r="O10" s="146" t="str">
        <f t="shared" si="2"/>
        <v>21:55</v>
      </c>
    </row>
    <row r="11" spans="1:24" ht="15" customHeight="1">
      <c r="A11" s="130"/>
      <c r="B11" s="136" t="s">
        <v>147</v>
      </c>
      <c r="C11" s="159">
        <f>IF(COUNT(Antwoorden!$B$56:$B$74)&gt;0,(COUNTIF(Antwoorden!$B$56:$B$74,C$7)/COUNT(Antwoorden!$B$56:$B$74)),0)</f>
        <v>0</v>
      </c>
      <c r="D11" s="160">
        <f>IF(COUNT(Antwoorden!$B$56:$B$74)&gt;0,(COUNTIF(Antwoorden!$B$56:$B$74,D$7)/COUNT(Antwoorden!$B$56:$B$74)),0)</f>
        <v>0</v>
      </c>
      <c r="E11" s="172">
        <f>IF(COUNT(Antwoorden!$B$56:$B$74)&gt;0,(COUNTIF(Antwoorden!$B$56:$B$74,E$7)/COUNT(Antwoorden!$B$56:$B$74)),0)</f>
        <v>0</v>
      </c>
      <c r="F11" s="161">
        <f>IF(COUNT(Antwoorden!$B$56:$B$74)&gt;0,(COUNTIF(Antwoorden!$B$56:$B$74,F$7)/COUNT(Antwoorden!$B$56:$B$74)),0)</f>
        <v>0</v>
      </c>
      <c r="G11" s="184">
        <f t="shared" si="0"/>
        <v>0</v>
      </c>
      <c r="H11" s="178">
        <f>IF(COUNT(Antwoorden!B56:B74)&gt;0,SUM(Antwoorden!B56:B74)/(COUNT(Antwoorden!B56:B74)*Score_volledig),0)</f>
        <v>0</v>
      </c>
      <c r="I11" s="179">
        <f>IF(COUNT(Antwoorden!C56:C74)&gt;0,AVERAGE(Antwoorden!C56:C74),0)</f>
        <v>0</v>
      </c>
      <c r="J11" s="441">
        <f>IF(COUNT(Antwoorden!$B$56:$B$74)&gt;0,(COUNTIF(Antwoorden!$D$56:$D$74,1)/COUNT(Antwoorden!$B$56:$B$74)),0)</f>
        <v>0</v>
      </c>
      <c r="K11" s="441">
        <f>IF(COUNT(Antwoorden!$B$56:$B$74)&gt;0,SUM(Antwoorden!$F$56:$F$74)/(COUNT(Antwoorden!$B$56:$B$74)*Score_volledig),0)</f>
        <v>0</v>
      </c>
      <c r="L11" s="458">
        <f t="shared" si="1"/>
        <v>0</v>
      </c>
      <c r="M11" s="61">
        <v>56</v>
      </c>
      <c r="N11" s="61">
        <v>74</v>
      </c>
      <c r="O11" s="146" t="str">
        <f t="shared" si="2"/>
        <v>56:74</v>
      </c>
    </row>
    <row r="12" spans="1:24" ht="15" customHeight="1">
      <c r="A12" s="130"/>
      <c r="B12" s="137" t="s">
        <v>148</v>
      </c>
      <c r="C12" s="162">
        <f>IF(COUNT(Antwoorden!$B$75:$B$85)&gt;0,(COUNTIF(Antwoorden!$B$75:$B$85,C$7)/COUNT(Antwoorden!$B$75:$B$85)),0)</f>
        <v>0</v>
      </c>
      <c r="D12" s="163">
        <f>IF(COUNT(Antwoorden!$B$75:$B$85)&gt;0,(COUNTIF(Antwoorden!$B$75:$B$85,D$7)/COUNT(Antwoorden!$B$75:$B$85)),0)</f>
        <v>0</v>
      </c>
      <c r="E12" s="173">
        <f>IF(COUNT(Antwoorden!$B$75:$B$85)&gt;0,(COUNTIF(Antwoorden!$B$75:$B$85,E$7)/COUNT(Antwoorden!$B$75:$B$85)),0)</f>
        <v>0</v>
      </c>
      <c r="F12" s="164">
        <f>IF(COUNT(Antwoorden!$B$75:$B$85)&gt;0,(COUNTIF(Antwoorden!$B$75:$B$85,F$7)/COUNT(Antwoorden!$B$75:$B$85)),0)</f>
        <v>0</v>
      </c>
      <c r="G12" s="185">
        <f t="shared" si="0"/>
        <v>0</v>
      </c>
      <c r="H12" s="180">
        <f>IF(COUNT(Antwoorden!B75:B85)&gt;0,SUM(Antwoorden!B75:B85)/(COUNT(Antwoorden!B75:B85)*Score_volledig),0)</f>
        <v>0</v>
      </c>
      <c r="I12" s="181">
        <f>IF(COUNT(Antwoorden!C75:C85)&gt;0,AVERAGE(Antwoorden!C75:C85),0)</f>
        <v>0</v>
      </c>
      <c r="J12" s="442">
        <f>IF(COUNT(Antwoorden!$B$75:$B$85)&gt;0,(COUNTIF(Antwoorden!$D$75:$D$85,1)/COUNT(Antwoorden!$B$75:$B$85)),0)</f>
        <v>0</v>
      </c>
      <c r="K12" s="442">
        <f>IF(COUNT(Antwoorden!$B$75:$B$85)&gt;0,SUM(Antwoorden!$F$75:$F$85)/(COUNT(Antwoorden!$B$75:$B$85)*Score_volledig),0)</f>
        <v>0</v>
      </c>
      <c r="L12" s="459">
        <f t="shared" si="1"/>
        <v>0</v>
      </c>
      <c r="M12" s="61">
        <v>75</v>
      </c>
      <c r="N12" s="61">
        <v>85</v>
      </c>
      <c r="O12" s="146" t="str">
        <f t="shared" si="2"/>
        <v>75:85</v>
      </c>
    </row>
    <row r="13" spans="1:24" ht="15" customHeight="1">
      <c r="A13" s="130"/>
      <c r="B13" s="132" t="s">
        <v>627</v>
      </c>
      <c r="C13" s="150">
        <f>IF(COUNT(Antwoorden!$B$88:$B$232)&gt;0,(COUNTIF(Antwoorden!$B$88:$B$232,C$7)/COUNT(Antwoorden!$B$88:$B$232)),0)</f>
        <v>0</v>
      </c>
      <c r="D13" s="151">
        <f>IF(COUNT(Antwoorden!$B$88:$B$232)&gt;0,(COUNTIF(Antwoorden!$B$88:$B$232,D$7)/COUNT(Antwoorden!$B$88:$B$232)),0)</f>
        <v>0</v>
      </c>
      <c r="E13" s="169">
        <f>IF(COUNT(Antwoorden!$B$88:$B$232)&gt;0,(COUNTIF(Antwoorden!$B$88:$B$232,E$7)/COUNT(Antwoorden!$B$88:$B$232)),0)</f>
        <v>0</v>
      </c>
      <c r="F13" s="152">
        <f>IF(COUNT(Antwoorden!$B$88:$B$232)&gt;0,(COUNTIF(Antwoorden!$B$88:$B$232,F$7)/COUNT(Antwoorden!$B$88:$B$232)),0)</f>
        <v>0</v>
      </c>
      <c r="G13" s="182">
        <f t="shared" si="0"/>
        <v>0</v>
      </c>
      <c r="H13" s="174">
        <f>IF(COUNT(Antwoorden!B88:B232)&gt;0,SUM(Antwoorden!B88:B232)/(COUNT(Antwoorden!B88:B232)*Score_volledig),0)</f>
        <v>0</v>
      </c>
      <c r="I13" s="175">
        <f>IF(COUNT(Antwoorden!C88:C232)&gt;0,AVERAGE(Antwoorden!C88:C232),0)</f>
        <v>0</v>
      </c>
      <c r="J13" s="438">
        <f>IF(COUNT(Antwoorden!$B$88:$B$232)&gt;0,(COUNTIF(Antwoorden!$D$88:$D$232,1)/COUNT(Antwoorden!$B$88:$B$232)),0)</f>
        <v>0</v>
      </c>
      <c r="K13" s="438">
        <f>IF(COUNT(Antwoorden!$B$88:$B$232)&gt;0,SUM(Antwoorden!$F$88:$F$232)/(COUNT(Antwoorden!$B$88:$B$232)*Score_volledig),0)</f>
        <v>0</v>
      </c>
      <c r="L13" s="455">
        <f t="shared" si="1"/>
        <v>0</v>
      </c>
      <c r="M13" s="147">
        <v>88</v>
      </c>
      <c r="N13" s="147">
        <v>232</v>
      </c>
      <c r="O13" s="149" t="str">
        <f t="shared" si="2"/>
        <v>88:232</v>
      </c>
      <c r="P13" s="133"/>
      <c r="Q13" s="133"/>
      <c r="R13" s="133"/>
      <c r="S13" s="133"/>
      <c r="T13" s="133"/>
      <c r="U13" s="133"/>
      <c r="V13" s="133"/>
      <c r="W13" s="133"/>
      <c r="X13" s="133"/>
    </row>
    <row r="14" spans="1:24" ht="15" customHeight="1">
      <c r="A14" s="130"/>
      <c r="B14" s="135" t="s">
        <v>149</v>
      </c>
      <c r="C14" s="156">
        <f>IF(COUNT(Antwoorden!$B$88:$B$96)&gt;0,(COUNTIF(Antwoorden!$B$88:$B$96,C$7)/COUNT(Antwoorden!$B$88:$B$96)),0)</f>
        <v>0</v>
      </c>
      <c r="D14" s="157">
        <f>IF(COUNT(Antwoorden!$B$88:$B$96)&gt;0,(COUNTIF(Antwoorden!$B$88:$B$96,D$7)/COUNT(Antwoorden!$B$88:$B$96)),0)</f>
        <v>0</v>
      </c>
      <c r="E14" s="171">
        <f>IF(COUNT(Antwoorden!$B$88:$B$96)&gt;0,(COUNTIF(Antwoorden!$B$88:$B$96,E$7)/COUNT(Antwoorden!$B$88:$B$96)),0)</f>
        <v>0</v>
      </c>
      <c r="F14" s="158">
        <f>IF(COUNT(Antwoorden!$B$88:$B$96)&gt;0,(COUNTIF(Antwoorden!$B$88:$B$96,F$7)/COUNT(Antwoorden!$B$88:$B$96)),0)</f>
        <v>0</v>
      </c>
      <c r="G14" s="183">
        <f t="shared" si="0"/>
        <v>0</v>
      </c>
      <c r="H14" s="176">
        <f>IF(COUNT(Antwoorden!B88:B96)&gt;0,SUM(Antwoorden!B88:B96)/(COUNT(Antwoorden!B88:B96)*Score_volledig),0)</f>
        <v>0</v>
      </c>
      <c r="I14" s="177">
        <f>IF(COUNT(Antwoorden!C88:C96)&gt;0,AVERAGE(Antwoorden!C88:C96),0)</f>
        <v>0</v>
      </c>
      <c r="J14" s="440">
        <f>IF(COUNT(Antwoorden!$B$88:$B$96)&gt;0,(COUNTIF(Antwoorden!$D$88:$D$96,1)/COUNT(Antwoorden!$B$88:$B$96)),0)</f>
        <v>0</v>
      </c>
      <c r="K14" s="440">
        <f>IF(COUNT(Antwoorden!$B$88:$B$96)&gt;0,SUM(Antwoorden!$F$88:$F$96)/(COUNT(Antwoorden!$B$88:$B$96)*Score_volledig),0)</f>
        <v>0</v>
      </c>
      <c r="L14" s="457">
        <f t="shared" si="1"/>
        <v>0</v>
      </c>
      <c r="M14" s="61">
        <v>88</v>
      </c>
      <c r="N14" s="61">
        <v>96</v>
      </c>
      <c r="O14" s="146" t="str">
        <f t="shared" si="2"/>
        <v>88:96</v>
      </c>
    </row>
    <row r="15" spans="1:24" ht="15" customHeight="1">
      <c r="A15" s="130"/>
      <c r="B15" s="136" t="s">
        <v>150</v>
      </c>
      <c r="C15" s="159">
        <f>IF(COUNT(Antwoorden!$B$99:$B$102)&gt;0,(COUNTIF(Antwoorden!$B$99:$B$102,C$7)/COUNT(Antwoorden!$B$99:$B$102)),0)</f>
        <v>0</v>
      </c>
      <c r="D15" s="160">
        <f>IF(COUNT(Antwoorden!$B$99:$B$102)&gt;0,(COUNTIF(Antwoorden!$B$99:$B$102,D$7)/COUNT(Antwoorden!$B$99:$B$102)),0)</f>
        <v>0</v>
      </c>
      <c r="E15" s="172">
        <f>IF(COUNT(Antwoorden!$B$99:$B$102)&gt;0,(COUNTIF(Antwoorden!$B$99:$B$102,E$7)/COUNT(Antwoorden!$B$99:$B$102)),0)</f>
        <v>0</v>
      </c>
      <c r="F15" s="161">
        <f>IF(COUNT(Antwoorden!$B$99:$B$102)&gt;0,(COUNTIF(Antwoorden!$B$99:$B$102,F$7)/COUNT(Antwoorden!$B$99:$B$102)),0)</f>
        <v>0</v>
      </c>
      <c r="G15" s="184">
        <f t="shared" si="0"/>
        <v>0</v>
      </c>
      <c r="H15" s="178">
        <f>IF(COUNT(Antwoorden!B99:B102)&gt;0,SUM(Antwoorden!B99:B102)/(COUNT(Antwoorden!B99:B102)*Score_volledig),0)</f>
        <v>0</v>
      </c>
      <c r="I15" s="179">
        <f>IF(COUNT(Antwoorden!C99:C102)&gt;0,AVERAGE(Antwoorden!C99:C102),0)</f>
        <v>0</v>
      </c>
      <c r="J15" s="441">
        <f>IF(COUNT(Antwoorden!$B$99:$B$102)&gt;0,(COUNTIF(Antwoorden!$D$99:$D$102,1)/COUNT(Antwoorden!$B$99:$B$102)),0)</f>
        <v>0</v>
      </c>
      <c r="K15" s="441">
        <f>IF(COUNT(Antwoorden!$B$99:$B$102)&gt;0,SUM(Antwoorden!$F$99:$F$102)/(COUNT(Antwoorden!$B$99:$B$102)*Score_volledig),0)</f>
        <v>0</v>
      </c>
      <c r="L15" s="458">
        <f t="shared" si="1"/>
        <v>0</v>
      </c>
      <c r="M15" s="61">
        <v>99</v>
      </c>
      <c r="N15" s="61">
        <v>102</v>
      </c>
      <c r="O15" s="146" t="str">
        <f t="shared" si="2"/>
        <v>99:102</v>
      </c>
    </row>
    <row r="16" spans="1:24" ht="15" customHeight="1">
      <c r="A16" s="130"/>
      <c r="B16" s="136" t="s">
        <v>151</v>
      </c>
      <c r="C16" s="159">
        <f>IF(COUNT(Antwoorden!$B$105:$B$112)&gt;0,(COUNTIF(Antwoorden!$B$105:$B$112,C$7)/COUNT(Antwoorden!$B$105:$B$112)),0)</f>
        <v>0</v>
      </c>
      <c r="D16" s="160">
        <f>IF(COUNT(Antwoorden!$B$105:$B$112)&gt;0,(COUNTIF(Antwoorden!$B$105:$B$112,D$7)/COUNT(Antwoorden!$B$105:$B$112)),0)</f>
        <v>0</v>
      </c>
      <c r="E16" s="172">
        <f>IF(COUNT(Antwoorden!$B$105:$B$112)&gt;0,(COUNTIF(Antwoorden!$B$105:$B$112,E$7)/COUNT(Antwoorden!$B$105:$B$112)),0)</f>
        <v>0</v>
      </c>
      <c r="F16" s="161">
        <f>IF(COUNT(Antwoorden!$B$105:$B$112)&gt;0,(COUNTIF(Antwoorden!$B$105:$B$112,F$7)/COUNT(Antwoorden!$B$105:$B$112)),0)</f>
        <v>0</v>
      </c>
      <c r="G16" s="184">
        <f t="shared" si="0"/>
        <v>0</v>
      </c>
      <c r="H16" s="178">
        <f>IF(COUNT(Antwoorden!B105:B112)&gt;0,SUM(Antwoorden!B105:B112)/(COUNT(Antwoorden!B105:B112)*Score_volledig),0)</f>
        <v>0</v>
      </c>
      <c r="I16" s="179">
        <f>IF(COUNT(Antwoorden!C105:C112)&gt;0,AVERAGE(Antwoorden!C105:C112),0)</f>
        <v>0</v>
      </c>
      <c r="J16" s="441">
        <f>IF(COUNT(Antwoorden!$B$105:$B$112)&gt;0,(COUNTIF(Antwoorden!$D$105:$D$112,1)/COUNT(Antwoorden!$B$105:$B$112)),0)</f>
        <v>0</v>
      </c>
      <c r="K16" s="441">
        <f>IF(COUNT(Antwoorden!$B$105:$B$112)&gt;0,SUM(Antwoorden!$F$105:$F$112)/(COUNT(Antwoorden!$B$105:$B$112)*Score_volledig),0)</f>
        <v>0</v>
      </c>
      <c r="L16" s="458">
        <f t="shared" si="1"/>
        <v>0</v>
      </c>
      <c r="M16" s="61">
        <v>105</v>
      </c>
      <c r="N16" s="61">
        <v>112</v>
      </c>
      <c r="O16" s="146" t="str">
        <f t="shared" si="2"/>
        <v>105:112</v>
      </c>
    </row>
    <row r="17" spans="1:24" ht="15" customHeight="1">
      <c r="A17" s="130"/>
      <c r="B17" s="144" t="s">
        <v>155</v>
      </c>
      <c r="C17" s="159">
        <f>IF(COUNT(Antwoorden!$B$113:$B$115)&gt;0,(COUNTIF(Antwoorden!$B$113:$B$115,C$7)/COUNT(Antwoorden!$B$113:$B$115)),0)</f>
        <v>0</v>
      </c>
      <c r="D17" s="160">
        <f>IF(COUNT(Antwoorden!$B$113:$B$115)&gt;0,(COUNTIF(Antwoorden!$B$113:$B$115,D$7)/COUNT(Antwoorden!$B$113:$B$115)),0)</f>
        <v>0</v>
      </c>
      <c r="E17" s="172">
        <f>IF(COUNT(Antwoorden!$B$113:$B$115)&gt;0,(COUNTIF(Antwoorden!$B$113:$B$115,E$7)/COUNT(Antwoorden!$B$113:$B$115)),0)</f>
        <v>0</v>
      </c>
      <c r="F17" s="161">
        <f>IF(COUNT(Antwoorden!$B$113:$B$115)&gt;0,(COUNTIF(Antwoorden!$B$113:$B$115,F$7)/COUNT(Antwoorden!$B$113:$B$115)),0)</f>
        <v>0</v>
      </c>
      <c r="G17" s="184">
        <f t="shared" si="0"/>
        <v>0</v>
      </c>
      <c r="H17" s="178">
        <f>IF(COUNT(Antwoorden!B113:B115)&gt;0,SUM(Antwoorden!B113:B115)/(COUNT(Antwoorden!B113:B115)*Score_volledig),0)</f>
        <v>0</v>
      </c>
      <c r="I17" s="179">
        <f>IF(COUNT(Antwoorden!C113:C115)&gt;0,AVERAGE(Antwoorden!C113:C115),0)</f>
        <v>0</v>
      </c>
      <c r="J17" s="441">
        <f>IF(COUNT(Antwoorden!$B$113:$B$115)&gt;0,(COUNTIF(Antwoorden!$D$113:$D$115,1)/COUNT(Antwoorden!$B$113:$B$115)),0)</f>
        <v>0</v>
      </c>
      <c r="K17" s="441">
        <f>IF(COUNT(Antwoorden!$B$113:$B$115)&gt;0,SUM(Antwoorden!$F$113:$F$115)/(COUNT(Antwoorden!$B$113:$B$115)*Score_volledig),0)</f>
        <v>0</v>
      </c>
      <c r="L17" s="458">
        <f t="shared" si="1"/>
        <v>0</v>
      </c>
      <c r="M17" s="61">
        <v>113</v>
      </c>
      <c r="N17" s="61">
        <v>115</v>
      </c>
      <c r="O17" s="146" t="str">
        <f t="shared" si="2"/>
        <v>113:115</v>
      </c>
    </row>
    <row r="18" spans="1:24" ht="15" customHeight="1">
      <c r="A18" s="130"/>
      <c r="B18" s="136" t="s">
        <v>152</v>
      </c>
      <c r="C18" s="159">
        <f>IF(COUNT(Antwoorden!$B$118:$B$122)&gt;0,(COUNTIF(Antwoorden!$B$118:$B$122,C$7)/COUNT(Antwoorden!$B$118:$B$122)),0)</f>
        <v>0</v>
      </c>
      <c r="D18" s="160">
        <f>IF(COUNT(Antwoorden!$B$118:$B$122)&gt;0,(COUNTIF(Antwoorden!$B$118:$B$122,D$7)/COUNT(Antwoorden!$B$118:$B$122)),0)</f>
        <v>0</v>
      </c>
      <c r="E18" s="172">
        <f>IF(COUNT(Antwoorden!$B$118:$B$122)&gt;0,(COUNTIF(Antwoorden!$B$118:$B$122,E$7)/COUNT(Antwoorden!$B$118:$B$122)),0)</f>
        <v>0</v>
      </c>
      <c r="F18" s="161">
        <f>IF(COUNT(Antwoorden!$B$118:$B$122)&gt;0,(COUNTIF(Antwoorden!$B$118:$B$122,F$7)/COUNT(Antwoorden!$B$118:$B$122)),0)</f>
        <v>0</v>
      </c>
      <c r="G18" s="184">
        <f t="shared" si="0"/>
        <v>0</v>
      </c>
      <c r="H18" s="178">
        <f>IF(COUNT(Antwoorden!B118:B122)&gt;0,SUM(Antwoorden!B118:B122)/(COUNT(Antwoorden!B118:B122)*Score_volledig),0)</f>
        <v>0</v>
      </c>
      <c r="I18" s="179">
        <f>IF(COUNT(Antwoorden!C118:C122)&gt;0,AVERAGE(Antwoorden!C118:C122),0)</f>
        <v>0</v>
      </c>
      <c r="J18" s="441">
        <f>IF(COUNT(Antwoorden!$B$118:$B$122)&gt;0,(COUNTIF(Antwoorden!$D$118:$D$122,1)/COUNT(Antwoorden!$B$118:$B$122)),0)</f>
        <v>0</v>
      </c>
      <c r="K18" s="441">
        <f>IF(COUNT(Antwoorden!$B$118:$B$122)&gt;0,SUM(Antwoorden!$F$118:$F$122)/(COUNT(Antwoorden!$B$118:$B$122)*Score_volledig),0)</f>
        <v>0</v>
      </c>
      <c r="L18" s="458">
        <f t="shared" si="1"/>
        <v>0</v>
      </c>
      <c r="M18" s="61">
        <v>118</v>
      </c>
      <c r="N18" s="61">
        <v>122</v>
      </c>
      <c r="O18" s="146" t="str">
        <f t="shared" si="2"/>
        <v>118:122</v>
      </c>
    </row>
    <row r="19" spans="1:24" ht="15" customHeight="1">
      <c r="A19" s="130"/>
      <c r="B19" s="144" t="s">
        <v>156</v>
      </c>
      <c r="C19" s="159">
        <f>IF(COUNT(Antwoorden!$B$124:$B$127)&gt;0,(COUNTIF(Antwoorden!$B$124:$B$127,C$7)/COUNT(Antwoorden!$B$124:$B$127)),0)</f>
        <v>0</v>
      </c>
      <c r="D19" s="160">
        <f>IF(COUNT(Antwoorden!$B$124:$B$127)&gt;0,(COUNTIF(Antwoorden!$B$124:$B$127,D$7)/COUNT(Antwoorden!$B$124:$B$127)),0)</f>
        <v>0</v>
      </c>
      <c r="E19" s="172">
        <f>IF(COUNT(Antwoorden!$B$124:$B$127)&gt;0,(COUNTIF(Antwoorden!$B$124:$B$127,E$7)/COUNT(Antwoorden!$B$124:$B$127)),0)</f>
        <v>0</v>
      </c>
      <c r="F19" s="161">
        <f>IF(COUNT(Antwoorden!$B$124:$B$127)&gt;0,(COUNTIF(Antwoorden!$B$124:$B$127,F$7)/COUNT(Antwoorden!$B$124:$B$127)),0)</f>
        <v>0</v>
      </c>
      <c r="G19" s="184">
        <f t="shared" si="0"/>
        <v>0</v>
      </c>
      <c r="H19" s="178">
        <f>IF(COUNT(Antwoorden!B124:B127)&gt;0,SUM(Antwoorden!B124:B127)/(COUNT(Antwoorden!B124:B127)*Score_volledig),0)</f>
        <v>0</v>
      </c>
      <c r="I19" s="179">
        <f>IF(COUNT(Antwoorden!C124:C127)&gt;0,AVERAGE(Antwoorden!C124:C127),0)</f>
        <v>0</v>
      </c>
      <c r="J19" s="441">
        <f>IF(COUNT(Antwoorden!$B$124:$B$127)&gt;0,(COUNTIF(Antwoorden!$D$124:$D$127,1)/COUNT(Antwoorden!$B$124:$B$127)),0)</f>
        <v>0</v>
      </c>
      <c r="K19" s="441">
        <f>IF(COUNT(Antwoorden!$B$124:$B$127)&gt;0,SUM(Antwoorden!$F$124:$F$127)/(COUNT(Antwoorden!$B$124:$B$127)*Score_volledig),0)</f>
        <v>0</v>
      </c>
      <c r="L19" s="458">
        <f t="shared" si="1"/>
        <v>0</v>
      </c>
      <c r="M19" s="61">
        <v>124</v>
      </c>
      <c r="N19" s="61">
        <v>127</v>
      </c>
      <c r="O19" s="146" t="str">
        <f t="shared" si="2"/>
        <v>124:127</v>
      </c>
    </row>
    <row r="20" spans="1:24" ht="15" customHeight="1">
      <c r="A20" s="130"/>
      <c r="B20" s="136" t="s">
        <v>153</v>
      </c>
      <c r="C20" s="159">
        <f>IF(COUNT(Antwoorden!$B$130:$B$159)&gt;0,(COUNTIF(Antwoorden!$B$130:$B$159,C$7)/COUNT(Antwoorden!$B$130:$B$159)),0)</f>
        <v>0</v>
      </c>
      <c r="D20" s="160">
        <f>IF(COUNT(Antwoorden!$B$130:$B$159)&gt;0,(COUNTIF(Antwoorden!$B$130:$B$159,D$7)/COUNT(Antwoorden!$B$130:$B$159)),0)</f>
        <v>0</v>
      </c>
      <c r="E20" s="172">
        <f>IF(COUNT(Antwoorden!$B$130:$B$159)&gt;0,(COUNTIF(Antwoorden!$B$130:$B$159,E$7)/COUNT(Antwoorden!$B$130:$B$159)),0)</f>
        <v>0</v>
      </c>
      <c r="F20" s="161">
        <f>IF(COUNT(Antwoorden!$B$130:$B$159)&gt;0,(COUNTIF(Antwoorden!$B$130:$B$159,F$7)/COUNT(Antwoorden!$B$130:$B$159)),0)</f>
        <v>0</v>
      </c>
      <c r="G20" s="184">
        <f t="shared" si="0"/>
        <v>0</v>
      </c>
      <c r="H20" s="178">
        <f>IF(COUNT(Antwoorden!B130:B159)&gt;0,SUM(Antwoorden!B130:B159)/(COUNT(Antwoorden!B130:B159)*Score_volledig),0)</f>
        <v>0</v>
      </c>
      <c r="I20" s="179">
        <f>IF(COUNT(Antwoorden!C130:C159)&gt;0,AVERAGE(Antwoorden!C130:C159),0)</f>
        <v>0</v>
      </c>
      <c r="J20" s="441">
        <f>IF(COUNT(Antwoorden!$B$130:$B$159)&gt;0,(COUNTIF(Antwoorden!$D$130:$D$159,1)/COUNT(Antwoorden!$B$130:$B$159)),0)</f>
        <v>0</v>
      </c>
      <c r="K20" s="441">
        <f>IF(COUNT(Antwoorden!$B$130:$B$159)&gt;0,SUM(Antwoorden!$F$130:$F$159)/(COUNT(Antwoorden!$B$130:$B$159)*Score_volledig),0)</f>
        <v>0</v>
      </c>
      <c r="L20" s="458">
        <f t="shared" si="1"/>
        <v>0</v>
      </c>
      <c r="M20" s="61">
        <v>130</v>
      </c>
      <c r="N20" s="61">
        <v>159</v>
      </c>
      <c r="O20" s="146" t="str">
        <f t="shared" si="2"/>
        <v>130:159</v>
      </c>
    </row>
    <row r="21" spans="1:24" ht="15" customHeight="1">
      <c r="A21" s="130"/>
      <c r="B21" s="144" t="s">
        <v>157</v>
      </c>
      <c r="C21" s="159">
        <f>IF(COUNT(Antwoorden!$B$161:$B$174)&gt;0,(COUNTIF(Antwoorden!$B$161:$B$174,C$7)/COUNT(Antwoorden!$B$161:$B$174)),0)</f>
        <v>0</v>
      </c>
      <c r="D21" s="160">
        <f>IF(COUNT(Antwoorden!$B$161:$B$174)&gt;0,(COUNTIF(Antwoorden!$B$161:$B$174,D$7)/COUNT(Antwoorden!$B$161:$B$174)),0)</f>
        <v>0</v>
      </c>
      <c r="E21" s="172">
        <f>IF(COUNT(Antwoorden!$B$161:$B$174)&gt;0,(COUNTIF(Antwoorden!$B$161:$B$174,E$7)/COUNT(Antwoorden!$B$161:$B$174)),0)</f>
        <v>0</v>
      </c>
      <c r="F21" s="161">
        <f>IF(COUNT(Antwoorden!$B$161:$B$174)&gt;0,(COUNTIF(Antwoorden!$B$161:$B$174,F$7)/COUNT(Antwoorden!$B$161:$B$174)),0)</f>
        <v>0</v>
      </c>
      <c r="G21" s="184">
        <f t="shared" si="0"/>
        <v>0</v>
      </c>
      <c r="H21" s="178">
        <f>IF(COUNT(Antwoorden!B161:B174)&gt;0,SUM(Antwoorden!B161:B174)/(COUNT(Antwoorden!B161:B174)*Score_volledig),0)</f>
        <v>0</v>
      </c>
      <c r="I21" s="179">
        <f>IF(COUNT(Antwoorden!C161:C174)&gt;0,AVERAGE(Antwoorden!C161:C174),0)</f>
        <v>0</v>
      </c>
      <c r="J21" s="441">
        <f>IF(COUNT(Antwoorden!$B$161:$B$174)&gt;0,(COUNTIF(Antwoorden!$D$161:$D$174,1)/COUNT(Antwoorden!$B$161:$B$174)),0)</f>
        <v>0</v>
      </c>
      <c r="K21" s="441">
        <f>IF(COUNT(Antwoorden!$B$161:$B$174)&gt;0,SUM(Antwoorden!$F$161:$F$174)/(COUNT(Antwoorden!$B$161:$B$174)*Score_volledig),0)</f>
        <v>0</v>
      </c>
      <c r="L21" s="458">
        <f t="shared" si="1"/>
        <v>0</v>
      </c>
      <c r="M21" s="61">
        <v>161</v>
      </c>
      <c r="N21" s="61">
        <v>174</v>
      </c>
      <c r="O21" s="146" t="str">
        <f t="shared" si="2"/>
        <v>161:174</v>
      </c>
    </row>
    <row r="22" spans="1:24" ht="15" customHeight="1">
      <c r="A22" s="130"/>
      <c r="B22" s="136" t="s">
        <v>154</v>
      </c>
      <c r="C22" s="159">
        <f>IF(COUNT(Antwoorden!$B$177:$B$185)&gt;0,(COUNTIF(Antwoorden!$B$177:$B$185,C$7)/COUNT(Antwoorden!$B$177:$B$185)),0)</f>
        <v>0</v>
      </c>
      <c r="D22" s="160">
        <f>IF(COUNT(Antwoorden!$B$177:$B$185)&gt;0,(COUNTIF(Antwoorden!$B$177:$B$185,D$7)/COUNT(Antwoorden!$B$177:$B$185)),0)</f>
        <v>0</v>
      </c>
      <c r="E22" s="172">
        <f>IF(COUNT(Antwoorden!$B$177:$B$185)&gt;0,(COUNTIF(Antwoorden!$B$177:$B$185,E$7)/COUNT(Antwoorden!$B$177:$B$185)),0)</f>
        <v>0</v>
      </c>
      <c r="F22" s="161">
        <f>IF(COUNT(Antwoorden!$B$177:$B$185)&gt;0,(COUNTIF(Antwoorden!$B$177:$B$185,F$7)/COUNT(Antwoorden!$B$177:$B$185)),0)</f>
        <v>0</v>
      </c>
      <c r="G22" s="184">
        <f t="shared" si="0"/>
        <v>0</v>
      </c>
      <c r="H22" s="178">
        <f>IF(COUNT(Antwoorden!B177:B185)&gt;0,SUM(Antwoorden!B177:B185)/(COUNT(Antwoorden!B177:B185)*Score_volledig),0)</f>
        <v>0</v>
      </c>
      <c r="I22" s="179">
        <f>IF(COUNT(Antwoorden!C177:C185)&gt;0,AVERAGE(Antwoorden!C177:C185),0)</f>
        <v>0</v>
      </c>
      <c r="J22" s="441">
        <f>IF(COUNT(Antwoorden!$B$177:$B$185)&gt;0,(COUNTIF(Antwoorden!$D$177:$D$185,1)/COUNT(Antwoorden!$B$177:$B$185)),0)</f>
        <v>0</v>
      </c>
      <c r="K22" s="441">
        <f>IF(COUNT(Antwoorden!$B$177:$B$185)&gt;0,SUM(Antwoorden!$F$177:$F$185)/(COUNT(Antwoorden!$B$177:$B$185)*Score_volledig),0)</f>
        <v>0</v>
      </c>
      <c r="L22" s="458">
        <f t="shared" si="1"/>
        <v>0</v>
      </c>
      <c r="M22" s="61">
        <v>177</v>
      </c>
      <c r="N22" s="61">
        <v>185</v>
      </c>
      <c r="O22" s="146" t="str">
        <f t="shared" si="2"/>
        <v>177:185</v>
      </c>
    </row>
    <row r="23" spans="1:24" ht="15" customHeight="1">
      <c r="A23" s="130"/>
      <c r="B23" s="144" t="s">
        <v>158</v>
      </c>
      <c r="C23" s="159">
        <f>IF(COUNT(Antwoorden!$B$187:$B$228)&gt;0,(COUNTIF(Antwoorden!$B$187:$B$228,C$7)/COUNT(Antwoorden!$B$187:$B$228)),0)</f>
        <v>0</v>
      </c>
      <c r="D23" s="160">
        <f>IF(COUNT(Antwoorden!$B$187:$B$228)&gt;0,(COUNTIF(Antwoorden!$B$187:$B$228,D$7)/COUNT(Antwoorden!$B$187:$B$228)),0)</f>
        <v>0</v>
      </c>
      <c r="E23" s="172">
        <f>IF(COUNT(Antwoorden!$B$187:$B$228)&gt;0,(COUNTIF(Antwoorden!$B$187:$B$228,E$7)/COUNT(Antwoorden!$B$187:$B$228)),0)</f>
        <v>0</v>
      </c>
      <c r="F23" s="161">
        <f>IF(COUNT(Antwoorden!$B$187:$B$228)&gt;0,(COUNTIF(Antwoorden!$B$187:$B$228,F$7)/COUNT(Antwoorden!$B$187:$B$228)),0)</f>
        <v>0</v>
      </c>
      <c r="G23" s="184">
        <f t="shared" si="0"/>
        <v>0</v>
      </c>
      <c r="H23" s="178">
        <f>IF(COUNT(Antwoorden!B187:B228)&gt;0,SUM(Antwoorden!B187:B228)/(COUNT(Antwoorden!B187:B228)*Score_volledig),0)</f>
        <v>0</v>
      </c>
      <c r="I23" s="179">
        <f>IF(COUNT(Antwoorden!C187:C228)&gt;0,AVERAGE(Antwoorden!C187:C228),0)</f>
        <v>0</v>
      </c>
      <c r="J23" s="441">
        <f>IF(COUNT(Antwoorden!$B$187:$B$228)&gt;0,(COUNTIF(Antwoorden!$D$187:$D$228,1)/COUNT(Antwoorden!$B$187:$B$228)),0)</f>
        <v>0</v>
      </c>
      <c r="K23" s="441">
        <f>IF(COUNT(Antwoorden!$B$187:$B$228)&gt;0,SUM(Antwoorden!$F$187:$F$228)/(COUNT(Antwoorden!$B$187:$B$228)*Score_volledig),0)</f>
        <v>0</v>
      </c>
      <c r="L23" s="458">
        <f t="shared" si="1"/>
        <v>0</v>
      </c>
      <c r="M23" s="61">
        <v>187</v>
      </c>
      <c r="N23" s="61">
        <v>228</v>
      </c>
      <c r="O23" s="146" t="str">
        <f t="shared" si="2"/>
        <v>187:228</v>
      </c>
    </row>
    <row r="24" spans="1:24" ht="15" customHeight="1">
      <c r="A24" s="130"/>
      <c r="B24" s="137" t="s">
        <v>159</v>
      </c>
      <c r="C24" s="162">
        <f>IF(COUNT(Antwoorden!$B$231:$B$232)&gt;0,(COUNTIF(Antwoorden!$B$231:$B$232,C$7)/COUNT(Antwoorden!$B$231:$B$232)),0)</f>
        <v>0</v>
      </c>
      <c r="D24" s="163">
        <f>IF(COUNT(Antwoorden!$B$231:$B$232)&gt;0,(COUNTIF(Antwoorden!$B$231:$B$232,D$7)/COUNT(Antwoorden!$B$231:$B$232)),0)</f>
        <v>0</v>
      </c>
      <c r="E24" s="173">
        <f>IF(COUNT(Antwoorden!$B$231:$B$232)&gt;0,(COUNTIF(Antwoorden!$B$231:$B$232,E$7)/COUNT(Antwoorden!$B$231:$B$232)),0)</f>
        <v>0</v>
      </c>
      <c r="F24" s="164">
        <f>IF(COUNT(Antwoorden!$B$231:$B$232)&gt;0,(COUNTIF(Antwoorden!$B$231:$B$232,F$7)/COUNT(Antwoorden!$B$231:$B$232)),0)</f>
        <v>0</v>
      </c>
      <c r="G24" s="185">
        <f t="shared" si="0"/>
        <v>0</v>
      </c>
      <c r="H24" s="180">
        <f>IF(COUNT(Antwoorden!B231:B232)&gt;0,SUM(Antwoorden!B231:B232)/(COUNT(Antwoorden!B231:B232)*Score_volledig),0)</f>
        <v>0</v>
      </c>
      <c r="I24" s="181">
        <f>IF(COUNT(Antwoorden!C231:C232)&gt;0,AVERAGE(Antwoorden!C231:C232),0)</f>
        <v>0</v>
      </c>
      <c r="J24" s="442">
        <f>IF(COUNT(Antwoorden!$B$231:$B$232)&gt;0,(COUNTIF(Antwoorden!$D$231:$D$232,1)/COUNT(Antwoorden!$B$231:$B$232)),0)</f>
        <v>0</v>
      </c>
      <c r="K24" s="442">
        <f>IF(COUNT(Antwoorden!$B$231:$B$232)&gt;0,SUM(Antwoorden!$F$231:$F$232)/(COUNT(Antwoorden!$B$231:$B$232)*Score_volledig),0)</f>
        <v>0</v>
      </c>
      <c r="L24" s="459">
        <f t="shared" si="1"/>
        <v>0</v>
      </c>
      <c r="M24" s="61">
        <v>231</v>
      </c>
      <c r="N24" s="61">
        <v>232</v>
      </c>
      <c r="O24" s="146" t="str">
        <f t="shared" si="2"/>
        <v>231:232</v>
      </c>
    </row>
    <row r="25" spans="1:24" ht="15" customHeight="1">
      <c r="A25" s="130"/>
      <c r="B25" s="132" t="s">
        <v>418</v>
      </c>
      <c r="C25" s="150">
        <f>IF(COUNT(Antwoorden!$B$235:$B$254)&gt;0,(COUNTIF(Antwoorden!$B$235:$B$254,C$7)/COUNT(Antwoorden!$B$235:$B$254)),0)</f>
        <v>0</v>
      </c>
      <c r="D25" s="151">
        <f>IF(COUNT(Antwoorden!$B$235:$B$254)&gt;0,(COUNTIF(Antwoorden!$B$235:$B$254,D$7)/COUNT(Antwoorden!$B$235:$B$254)),0)</f>
        <v>0</v>
      </c>
      <c r="E25" s="169">
        <f>IF(COUNT(Antwoorden!$B$235:$B$254)&gt;0,(COUNTIF(Antwoorden!$B$235:$B$254,E$7)/COUNT(Antwoorden!$B$235:$B$254)),0)</f>
        <v>0</v>
      </c>
      <c r="F25" s="152">
        <f>IF(COUNT(Antwoorden!$B$235:$B$254)&gt;0,(COUNTIF(Antwoorden!$B$235:$B$254,F$7)/COUNT(Antwoorden!$B$235:$B$254)),0)</f>
        <v>0</v>
      </c>
      <c r="G25" s="182">
        <f t="shared" si="0"/>
        <v>0</v>
      </c>
      <c r="H25" s="174">
        <f>IF(COUNT(Antwoorden!B235:B254)&gt;0,SUM(Antwoorden!B235:B254)/(COUNT(Antwoorden!B235:B254)*Score_volledig),0)</f>
        <v>0</v>
      </c>
      <c r="I25" s="175">
        <f>IF(COUNT(Antwoorden!C235:C254)&gt;0,AVERAGE(Antwoorden!C235:C254),0)</f>
        <v>0</v>
      </c>
      <c r="J25" s="438">
        <f>IF(COUNT(Antwoorden!$B$235:$B$254)&gt;0,(COUNTIF(Antwoorden!$D$235:$D$254,1)/COUNT(Antwoorden!$B$235:$B$254)),0)</f>
        <v>0</v>
      </c>
      <c r="K25" s="438">
        <f>IF(COUNT(Antwoorden!$B$235:$B$254)&gt;0,SUM(Antwoorden!$F$235:$F$254)/(COUNT(Antwoorden!$B$235:$B$254)*Score_volledig),0)</f>
        <v>0</v>
      </c>
      <c r="L25" s="455">
        <f t="shared" si="1"/>
        <v>0</v>
      </c>
      <c r="M25" s="147">
        <v>235</v>
      </c>
      <c r="N25" s="147">
        <v>254</v>
      </c>
      <c r="O25" s="149" t="str">
        <f t="shared" si="2"/>
        <v>235:254</v>
      </c>
      <c r="P25" s="133"/>
      <c r="Q25" s="133"/>
      <c r="R25" s="133"/>
      <c r="S25" s="133"/>
      <c r="T25" s="133"/>
      <c r="U25" s="133"/>
      <c r="V25" s="133"/>
      <c r="W25" s="133"/>
      <c r="X25" s="133"/>
    </row>
    <row r="26" spans="1:24" ht="15" customHeight="1">
      <c r="A26" s="130"/>
      <c r="B26" s="135" t="s">
        <v>160</v>
      </c>
      <c r="C26" s="156">
        <f>IF(COUNT(Antwoorden!$B$235:$B$244)&gt;0,(COUNTIF(Antwoorden!$B$235:$B$244,C$7)/COUNT(Antwoorden!$B$235:$B$244)),0)</f>
        <v>0</v>
      </c>
      <c r="D26" s="157">
        <f>IF(COUNT(Antwoorden!$B$235:$B$244)&gt;0,(COUNTIF(Antwoorden!$B$235:$B$244,D$7)/COUNT(Antwoorden!$B$235:$B$244)),0)</f>
        <v>0</v>
      </c>
      <c r="E26" s="171">
        <f>IF(COUNT(Antwoorden!$B$235:$B$244)&gt;0,(COUNTIF(Antwoorden!$B$235:$B$244,E$7)/COUNT(Antwoorden!$B$235:$B$244)),0)</f>
        <v>0</v>
      </c>
      <c r="F26" s="158">
        <f>IF(COUNT(Antwoorden!$B$235:$B$244)&gt;0,(COUNTIF(Antwoorden!$B$235:$B$244,F$7)/COUNT(Antwoorden!$B$235:$B$244)),0)</f>
        <v>0</v>
      </c>
      <c r="G26" s="183">
        <f t="shared" si="0"/>
        <v>0</v>
      </c>
      <c r="H26" s="176">
        <f>IF(COUNT(Antwoorden!B235:B244)&gt;0,SUM(Antwoorden!B235:B244)/(COUNT(Antwoorden!B235:B244)*Score_volledig),0)</f>
        <v>0</v>
      </c>
      <c r="I26" s="177">
        <f>IF(COUNT(Antwoorden!C235:C244)&gt;0,AVERAGE(Antwoorden!C235:C244),0)</f>
        <v>0</v>
      </c>
      <c r="J26" s="440">
        <f>IF(COUNT(Antwoorden!$B$235:$B$244)&gt;0,(COUNTIF(Antwoorden!$D$235:$D$244,1)/COUNT(Antwoorden!$B$235:$B$244)),0)</f>
        <v>0</v>
      </c>
      <c r="K26" s="440">
        <f>IF(COUNT(Antwoorden!$B$235:$B$244)&gt;0,SUM(Antwoorden!$F$235:$F$244)/(COUNT(Antwoorden!$B$235:$B$244)*Score_volledig),0)</f>
        <v>0</v>
      </c>
      <c r="L26" s="457">
        <f t="shared" si="1"/>
        <v>0</v>
      </c>
      <c r="M26" s="61">
        <v>235</v>
      </c>
      <c r="N26" s="61">
        <v>244</v>
      </c>
      <c r="O26" s="146" t="str">
        <f t="shared" si="2"/>
        <v>235:244</v>
      </c>
    </row>
    <row r="27" spans="1:24" ht="15" customHeight="1">
      <c r="A27" s="130"/>
      <c r="B27" s="137" t="s">
        <v>161</v>
      </c>
      <c r="C27" s="162">
        <f>IF(COUNT(Antwoorden!$B$247:$B$254)&gt;0,(COUNTIF(Antwoorden!$B$247:$B$254,C$7)/COUNT(Antwoorden!$B$247:$B$254)),0)</f>
        <v>0</v>
      </c>
      <c r="D27" s="163">
        <f>IF(COUNT(Antwoorden!$B$247:$B$254)&gt;0,(COUNTIF(Antwoorden!$B$247:$B$254,D$7)/COUNT(Antwoorden!$B$247:$B$254)),0)</f>
        <v>0</v>
      </c>
      <c r="E27" s="173">
        <f>IF(COUNT(Antwoorden!$B$247:$B$254)&gt;0,(COUNTIF(Antwoorden!$B$247:$B$254,E$7)/COUNT(Antwoorden!$B$247:$B$254)),0)</f>
        <v>0</v>
      </c>
      <c r="F27" s="164">
        <f>IF(COUNT(Antwoorden!$B$247:$B$254)&gt;0,(COUNTIF(Antwoorden!$B$247:$B$254,F$7)/COUNT(Antwoorden!$B$247:$B$254)),0)</f>
        <v>0</v>
      </c>
      <c r="G27" s="185">
        <f t="shared" si="0"/>
        <v>0</v>
      </c>
      <c r="H27" s="180">
        <f>IF(COUNT(Antwoorden!B247:B254)&gt;0,SUM(Antwoorden!B247:B254)/(COUNT(Antwoorden!B247:B254)*Score_volledig),0)</f>
        <v>0</v>
      </c>
      <c r="I27" s="181">
        <f>IF(COUNT(Antwoorden!C247:C254)&gt;0,AVERAGE(Antwoorden!C247:C254),0)</f>
        <v>0</v>
      </c>
      <c r="J27" s="442">
        <f>IF(COUNT(Antwoorden!$B$247:$B$254)&gt;0,(COUNTIF(Antwoorden!$D$247:$D$254,1)/COUNT(Antwoorden!$B$247:$B$254)),0)</f>
        <v>0</v>
      </c>
      <c r="K27" s="442">
        <f>IF(COUNT(Antwoorden!$B$247:$B$254)&gt;0,SUM(Antwoorden!$F$247:$F$254)/(COUNT(Antwoorden!$B$247:$B$254)*Score_volledig),0)</f>
        <v>0</v>
      </c>
      <c r="L27" s="459">
        <f t="shared" si="1"/>
        <v>0</v>
      </c>
      <c r="M27" s="61">
        <v>247</v>
      </c>
      <c r="N27" s="61">
        <v>254</v>
      </c>
      <c r="O27" s="146" t="str">
        <f t="shared" si="2"/>
        <v>247:254</v>
      </c>
    </row>
    <row r="28" spans="1:24" ht="15" customHeight="1">
      <c r="A28" s="130"/>
      <c r="B28" s="132" t="s">
        <v>527</v>
      </c>
      <c r="C28" s="150">
        <f>IF(COUNT(Antwoorden!$B$257:$B$290)&gt;0,(COUNTIF(Antwoorden!$B$257:$B$290,C$7)/COUNT(Antwoorden!$B$257:$B$290)),0)</f>
        <v>0</v>
      </c>
      <c r="D28" s="151">
        <f>IF(COUNT(Antwoorden!$B$257:$B$290)&gt;0,(COUNTIF(Antwoorden!$B$257:$B$290,D$7)/COUNT(Antwoorden!$B$257:$B$290)),0)</f>
        <v>0</v>
      </c>
      <c r="E28" s="169">
        <f>IF(COUNT(Antwoorden!$B$257:$B$290)&gt;0,(COUNTIF(Antwoorden!$B$257:$B$290,E$7)/COUNT(Antwoorden!$B$257:$B$290)),0)</f>
        <v>0</v>
      </c>
      <c r="F28" s="152">
        <f>IF(COUNT(Antwoorden!$B$257:$B$290)&gt;0,(COUNTIF(Antwoorden!$B$257:$B$290,F$7)/COUNT(Antwoorden!$B$257:$B$290)),0)</f>
        <v>0</v>
      </c>
      <c r="G28" s="182">
        <f t="shared" si="0"/>
        <v>0</v>
      </c>
      <c r="H28" s="174">
        <f>IF(COUNT(Antwoorden!B257:B290)&gt;0,SUM(Antwoorden!B257:B290)/(COUNT(Antwoorden!B257:B290)*Score_volledig),0)</f>
        <v>0</v>
      </c>
      <c r="I28" s="175">
        <f>IF(COUNT(Antwoorden!C257:C290)&gt;0,AVERAGE(Antwoorden!C257:C290),0)</f>
        <v>0</v>
      </c>
      <c r="J28" s="438">
        <f>IF(COUNT(Antwoorden!$B$257:$B$290)&gt;0,(COUNTIF(Antwoorden!$D$257:$D$290,1)/COUNT(Antwoorden!$B$257:$B$290)),0)</f>
        <v>0</v>
      </c>
      <c r="K28" s="438">
        <f>IF(COUNT(Antwoorden!$B$257:$B$290)&gt;0,SUM(Antwoorden!$F$257:$F$290)/(COUNT(Antwoorden!$B$257:$B$290)*Score_volledig),0)</f>
        <v>0</v>
      </c>
      <c r="L28" s="455">
        <f t="shared" si="1"/>
        <v>0</v>
      </c>
      <c r="M28" s="147">
        <v>257</v>
      </c>
      <c r="N28" s="147">
        <v>290</v>
      </c>
      <c r="O28" s="149" t="str">
        <f t="shared" si="2"/>
        <v>257:290</v>
      </c>
      <c r="P28" s="133"/>
      <c r="Q28" s="133"/>
      <c r="R28" s="133"/>
      <c r="S28" s="133"/>
      <c r="T28" s="133"/>
      <c r="U28" s="133"/>
      <c r="V28" s="133"/>
      <c r="W28" s="133"/>
      <c r="X28" s="133"/>
    </row>
    <row r="29" spans="1:24" ht="15" customHeight="1">
      <c r="A29" s="130"/>
      <c r="B29" s="135" t="s">
        <v>162</v>
      </c>
      <c r="C29" s="156">
        <f>IF(COUNT(Antwoorden!$B$257:$B$258)&gt;0,(COUNTIF(Antwoorden!$B$257:$B$258,C$7)/COUNT(Antwoorden!$B$257:$B$258)),0)</f>
        <v>0</v>
      </c>
      <c r="D29" s="157">
        <f>IF(COUNT(Antwoorden!$B$257:$B$258)&gt;0,(COUNTIF(Antwoorden!$B$257:$B$258,D$7)/COUNT(Antwoorden!$B$257:$B$258)),0)</f>
        <v>0</v>
      </c>
      <c r="E29" s="171">
        <f>IF(COUNT(Antwoorden!$B$257:$B$258)&gt;0,(COUNTIF(Antwoorden!$B$257:$B$258,E$7)/COUNT(Antwoorden!$B$257:$B$258)),0)</f>
        <v>0</v>
      </c>
      <c r="F29" s="158">
        <f>IF(COUNT(Antwoorden!$B$257:$B$258)&gt;0,(COUNTIF(Antwoorden!$B$257:$B$258,F$7)/COUNT(Antwoorden!$B$257:$B$258)),0)</f>
        <v>0</v>
      </c>
      <c r="G29" s="183">
        <f t="shared" si="0"/>
        <v>0</v>
      </c>
      <c r="H29" s="176">
        <f>IF(COUNT(Antwoorden!B257:B258)&gt;0,SUM(Antwoorden!B257:B258)/(COUNT(Antwoorden!B257:B258)*Score_volledig),0)</f>
        <v>0</v>
      </c>
      <c r="I29" s="177">
        <f>IF(COUNT(Antwoorden!C257:C258)&gt;0,AVERAGE(Antwoorden!C257:C258),0)</f>
        <v>0</v>
      </c>
      <c r="J29" s="440">
        <f>IF(COUNT(Antwoorden!$B$257:$B$258)&gt;0,(COUNTIF(Antwoorden!$D$257:$D$258,1)/COUNT(Antwoorden!$B$257:$B$258)),0)</f>
        <v>0</v>
      </c>
      <c r="K29" s="440">
        <f>IF(COUNT(Antwoorden!$B$257:$B$258)&gt;0,SUM(Antwoorden!$F$257:$F$258)/(COUNT(Antwoorden!$B$257:$B$258)*Score_volledig),0)</f>
        <v>0</v>
      </c>
      <c r="L29" s="457">
        <f t="shared" si="1"/>
        <v>0</v>
      </c>
      <c r="M29" s="61">
        <v>257</v>
      </c>
      <c r="N29" s="61">
        <v>258</v>
      </c>
      <c r="O29" s="146" t="str">
        <f t="shared" si="2"/>
        <v>257:258</v>
      </c>
    </row>
    <row r="30" spans="1:24" ht="15" customHeight="1">
      <c r="A30" s="130"/>
      <c r="B30" s="145" t="s">
        <v>163</v>
      </c>
      <c r="C30" s="162">
        <f>IF(COUNT(Antwoorden!$B$262:$B$290)&gt;0,(COUNTIF(Antwoorden!$B$262:$B$290,C$7)/COUNT(Antwoorden!$B$262:$B$290)),0)</f>
        <v>0</v>
      </c>
      <c r="D30" s="163">
        <f>IF(COUNT(Antwoorden!$B$262:$B$290)&gt;0,(COUNTIF(Antwoorden!$B$262:$B$290,D$7)/COUNT(Antwoorden!$B$262:$B$290)),0)</f>
        <v>0</v>
      </c>
      <c r="E30" s="173">
        <f>IF(COUNT(Antwoorden!$B$262:$B$290)&gt;0,(COUNTIF(Antwoorden!$B$262:$B$290,E$7)/COUNT(Antwoorden!$B$262:$B$290)),0)</f>
        <v>0</v>
      </c>
      <c r="F30" s="164">
        <f>IF(COUNT(Antwoorden!$B$262:$B$290)&gt;0,(COUNTIF(Antwoorden!$B$262:$B$290,F$7)/COUNT(Antwoorden!$B$262:$B$290)),0)</f>
        <v>0</v>
      </c>
      <c r="G30" s="185">
        <f t="shared" si="0"/>
        <v>0</v>
      </c>
      <c r="H30" s="180">
        <f>IF(COUNT(Antwoorden!B262:B290)&gt;0,SUM(Antwoorden!B262:B290)/(COUNT(Antwoorden!B262:B290)*Score_volledig),0)</f>
        <v>0</v>
      </c>
      <c r="I30" s="181">
        <f>IF(COUNT(Antwoorden!C262:C290)&gt;0,AVERAGE(Antwoorden!C262:C290),0)</f>
        <v>0</v>
      </c>
      <c r="J30" s="442">
        <f>IF(COUNT(Antwoorden!$B$262:$B$290)&gt;0,(COUNTIF(Antwoorden!$D$262:$D$290,1)/COUNT(Antwoorden!$B$262:$B$290)),0)</f>
        <v>0</v>
      </c>
      <c r="K30" s="442">
        <f>IF(COUNT(Antwoorden!$B$262:$B$290)&gt;0,SUM(Antwoorden!$F$262:$F$290)/(COUNT(Antwoorden!$B$262:$B$290)*Score_volledig),0)</f>
        <v>0</v>
      </c>
      <c r="L30" s="459">
        <f t="shared" si="1"/>
        <v>0</v>
      </c>
      <c r="M30" s="61">
        <v>262</v>
      </c>
      <c r="N30" s="61">
        <v>290</v>
      </c>
      <c r="O30" s="146" t="str">
        <f t="shared" si="2"/>
        <v>262:290</v>
      </c>
    </row>
    <row r="31" spans="1:24" ht="19.5" customHeight="1">
      <c r="A31" s="966" t="s">
        <v>628</v>
      </c>
      <c r="B31" s="966"/>
      <c r="C31" s="966"/>
      <c r="D31" s="966"/>
      <c r="E31" s="966"/>
      <c r="F31" s="966"/>
      <c r="G31" s="966"/>
      <c r="H31" s="966"/>
      <c r="I31" s="966"/>
    </row>
    <row r="32" spans="1:24" ht="27" customHeight="1">
      <c r="A32" s="964" t="s">
        <v>707</v>
      </c>
      <c r="J32" s="445"/>
    </row>
    <row r="33" spans="1:12" ht="36" customHeight="1">
      <c r="A33" s="964" t="s">
        <v>708</v>
      </c>
      <c r="J33" s="447"/>
      <c r="K33" s="445"/>
      <c r="L33" s="445"/>
    </row>
  </sheetData>
  <sheetProtection password="ED22" sheet="1" objects="1" scenarios="1"/>
  <mergeCells count="7">
    <mergeCell ref="G1:L1"/>
    <mergeCell ref="A1:F1"/>
    <mergeCell ref="C5:F5"/>
    <mergeCell ref="A32:I32"/>
    <mergeCell ref="A33:I65536"/>
    <mergeCell ref="A2:I2"/>
    <mergeCell ref="A31:I31"/>
  </mergeCells>
  <phoneticPr fontId="59" type="noConversion"/>
  <conditionalFormatting sqref="A8:A30">
    <cfRule type="expression" dxfId="13" priority="7" stopIfTrue="1">
      <formula>AND($H8&lt;0.5,$I8&gt;1.5)</formula>
    </cfRule>
    <cfRule type="expression" dxfId="12" priority="8" stopIfTrue="1">
      <formula>AND($H8&lt;0.5,AND($I8&gt;=0.75,$I8&lt;=1.5))</formula>
    </cfRule>
    <cfRule type="expression" dxfId="11" priority="9" stopIfTrue="1">
      <formula>AND($H8&lt;0.5,$I8&lt;0.75)</formula>
    </cfRule>
  </conditionalFormatting>
  <conditionalFormatting sqref="C8:D30">
    <cfRule type="expression" dxfId="10" priority="6" stopIfTrue="1">
      <formula>SUM($C8:$D8)&gt;=0.5</formula>
    </cfRule>
  </conditionalFormatting>
  <conditionalFormatting sqref="E8:F30">
    <cfRule type="expression" dxfId="9" priority="5" stopIfTrue="1">
      <formula>SUM($E8:$F8)&gt;=0.5</formula>
    </cfRule>
  </conditionalFormatting>
  <conditionalFormatting sqref="J8:J30">
    <cfRule type="cellIs" dxfId="8" priority="3" stopIfTrue="1" operator="greaterThan">
      <formula>0</formula>
    </cfRule>
  </conditionalFormatting>
  <conditionalFormatting sqref="K8:K30">
    <cfRule type="cellIs" dxfId="7" priority="2" stopIfTrue="1" operator="greaterThan">
      <formula>0</formula>
    </cfRule>
  </conditionalFormatting>
  <conditionalFormatting sqref="L8:L30">
    <cfRule type="cellIs" dxfId="6" priority="1" stopIfTrue="1" operator="greaterThan">
      <formula>0</formula>
    </cfRule>
  </conditionalFormatting>
  <hyperlinks>
    <hyperlink ref="G1:L1" location="Rapportage!A1" tooltip="Bekijk de schoolrapportage" display="Schoolrapportage"/>
  </hyperlinks>
  <pageMargins left="0.74803149606299213" right="0.59" top="0.43307086614173229" bottom="0.39370078740157483" header="0.39370078740157483" footer="0.35433070866141736"/>
  <pageSetup paperSize="9" fitToWidth="2" orientation="landscape" horizontalDpi="1200" verticalDpi="1200" r:id="rId1"/>
  <headerFooter alignWithMargins="0"/>
  <colBreaks count="1" manualBreakCount="1">
    <brk id="1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003300"/>
  </sheetPr>
  <dimension ref="A1:X33"/>
  <sheetViews>
    <sheetView workbookViewId="0">
      <selection sqref="A1:I1"/>
    </sheetView>
  </sheetViews>
  <sheetFormatPr defaultColWidth="0" defaultRowHeight="0" customHeight="1" zeroHeight="1"/>
  <cols>
    <col min="1" max="1" width="2.5703125" style="965" bestFit="1" customWidth="1"/>
    <col min="2" max="2" width="47.85546875" style="965" customWidth="1"/>
    <col min="3" max="3" width="6.7109375" style="965" customWidth="1"/>
    <col min="4" max="4" width="8.140625" style="965" customWidth="1"/>
    <col min="5" max="5" width="6.5703125" style="965" customWidth="1"/>
    <col min="6" max="6" width="7.28515625" style="965" customWidth="1"/>
    <col min="7" max="7" width="6.85546875" style="965" bestFit="1" customWidth="1"/>
    <col min="8" max="8" width="13" style="965" customWidth="1"/>
    <col min="9" max="9" width="7.7109375" style="965" customWidth="1"/>
    <col min="10" max="10" width="5.28515625" style="131" bestFit="1" customWidth="1"/>
    <col min="11" max="11" width="10.7109375" style="131" customWidth="1"/>
    <col min="12" max="12" width="7.5703125" style="131" customWidth="1"/>
    <col min="13" max="13" width="6.7109375" style="131" customWidth="1"/>
    <col min="14" max="20" width="9.140625" style="131" customWidth="1"/>
    <col min="21" max="16384" width="0" style="127" hidden="1"/>
  </cols>
  <sheetData>
    <row r="1" spans="1:20" ht="18.75" customHeight="1">
      <c r="A1" s="967" t="s">
        <v>633</v>
      </c>
      <c r="B1" s="967"/>
      <c r="C1" s="967"/>
      <c r="D1" s="967"/>
      <c r="E1" s="967"/>
      <c r="F1" s="967"/>
      <c r="G1" s="967"/>
      <c r="H1" s="967"/>
      <c r="I1" s="967"/>
      <c r="L1" s="61"/>
    </row>
    <row r="2" spans="1:20" ht="15.75" customHeight="1">
      <c r="A2" s="965" t="s">
        <v>686</v>
      </c>
      <c r="G2" s="68"/>
      <c r="H2" s="68"/>
      <c r="I2" s="68"/>
      <c r="K2" s="466" t="s">
        <v>694</v>
      </c>
      <c r="L2" s="467" t="s">
        <v>695</v>
      </c>
      <c r="N2" s="466" t="s">
        <v>692</v>
      </c>
      <c r="O2" s="467" t="s">
        <v>693</v>
      </c>
      <c r="P2" s="468" t="s">
        <v>696</v>
      </c>
    </row>
    <row r="3" spans="1:20" ht="12.6" customHeight="1">
      <c r="A3" s="129"/>
      <c r="B3" s="61" t="str">
        <f>"Mate van belang &gt; "&amp;O3&amp;" ("&amp;N3&amp;")"</f>
        <v>Mate van belang &gt; 1,5 (hoog)</v>
      </c>
      <c r="C3" s="134"/>
      <c r="D3" s="134"/>
      <c r="E3" s="134"/>
      <c r="F3" s="134"/>
      <c r="G3" s="134"/>
      <c r="H3" s="131"/>
      <c r="I3" s="131"/>
      <c r="K3" s="443" t="str">
        <f>"grotendeels conform de aangegeven aandachtspunten (meer dan "&amp;ROUND(criterium_realisatie1,2)*100&amp;"%)"</f>
        <v>grotendeels conform de aangegeven aandachtspunten (meer dan 67%)</v>
      </c>
      <c r="L3" s="453">
        <f>2/3</f>
        <v>0.66666666666666663</v>
      </c>
      <c r="N3" s="61" t="s">
        <v>689</v>
      </c>
      <c r="O3" s="134">
        <v>1.5</v>
      </c>
      <c r="P3" s="134">
        <f>Score_belangrijk</f>
        <v>2</v>
      </c>
    </row>
    <row r="4" spans="1:20" ht="12.6" customHeight="1">
      <c r="A4" s="143"/>
      <c r="B4" s="61" t="str">
        <f>"Mate van belang tussen "&amp;O4&amp;" en "&amp;P4&amp;" ("&amp;N4&amp;")"</f>
        <v>Mate van belang tussen 0,75 en 1,5 (gemiddeld)</v>
      </c>
      <c r="C4" s="134"/>
      <c r="D4" s="134"/>
      <c r="E4" s="134"/>
      <c r="F4" s="134"/>
      <c r="G4" s="134"/>
      <c r="H4" s="131"/>
      <c r="I4" s="131"/>
      <c r="K4" s="443" t="str">
        <f>"redelijk (tussen "&amp;ROUND(criterium_realisatie2,2)*100&amp;"% en "&amp;ROUND(criterium_realisatie1,2)*100&amp;"%)"</f>
        <v>redelijk (tussen 50% en 67%)</v>
      </c>
      <c r="L4" s="134">
        <v>0.5</v>
      </c>
      <c r="N4" s="61" t="s">
        <v>690</v>
      </c>
      <c r="O4" s="134">
        <v>0.75</v>
      </c>
      <c r="P4" s="134">
        <f>O3</f>
        <v>1.5</v>
      </c>
    </row>
    <row r="5" spans="1:20" ht="12.6" customHeight="1">
      <c r="A5" s="142"/>
      <c r="B5" s="61" t="str">
        <f>"Mate van belang &lt; "&amp;O4&amp;" ("&amp;N5&amp;")"</f>
        <v>Mate van belang &lt; 0,75 (gering)</v>
      </c>
      <c r="C5" s="961" t="s">
        <v>625</v>
      </c>
      <c r="D5" s="962"/>
      <c r="E5" s="962"/>
      <c r="F5" s="963"/>
      <c r="G5" s="134"/>
      <c r="H5" s="131"/>
      <c r="I5" s="131"/>
      <c r="K5" s="443" t="str">
        <f>"(nog) gering (minder dan "&amp;ROUND(criterium_realisatie2,2)*100&amp;"%)"</f>
        <v>(nog) gering (minder dan 50%)</v>
      </c>
      <c r="L5" s="134"/>
      <c r="N5" s="61" t="s">
        <v>691</v>
      </c>
      <c r="O5" s="134">
        <f>Score_niet_belangrijk</f>
        <v>0</v>
      </c>
      <c r="P5" s="134">
        <f>O4</f>
        <v>0.75</v>
      </c>
    </row>
    <row r="6" spans="1:20" ht="25.5" customHeight="1">
      <c r="A6" s="195"/>
      <c r="B6" s="197"/>
      <c r="C6" s="139" t="s">
        <v>218</v>
      </c>
      <c r="D6" s="140" t="s">
        <v>219</v>
      </c>
      <c r="E6" s="168" t="s">
        <v>220</v>
      </c>
      <c r="F6" s="141" t="s">
        <v>221</v>
      </c>
      <c r="G6" s="138"/>
      <c r="H6" s="131"/>
      <c r="I6" s="131"/>
      <c r="J6" s="443"/>
    </row>
    <row r="7" spans="1:20" s="30" customFormat="1" ht="18" customHeight="1">
      <c r="A7" s="186"/>
      <c r="B7" s="187" t="s">
        <v>624</v>
      </c>
      <c r="C7" s="190">
        <v>0</v>
      </c>
      <c r="D7" s="191">
        <v>1</v>
      </c>
      <c r="E7" s="192">
        <v>2</v>
      </c>
      <c r="F7" s="193">
        <v>3</v>
      </c>
      <c r="G7" s="188" t="s">
        <v>623</v>
      </c>
      <c r="H7" s="189" t="s">
        <v>626</v>
      </c>
      <c r="I7" s="189" t="s">
        <v>407</v>
      </c>
      <c r="J7" s="444" t="s">
        <v>665</v>
      </c>
      <c r="K7" s="464" t="s">
        <v>688</v>
      </c>
      <c r="M7" s="194"/>
      <c r="N7" s="450"/>
      <c r="O7" s="465" t="s">
        <v>407</v>
      </c>
      <c r="P7" s="194"/>
      <c r="Q7" s="194"/>
      <c r="R7" s="194"/>
      <c r="S7" s="194"/>
      <c r="T7" s="194"/>
    </row>
    <row r="8" spans="1:20" s="128" customFormat="1" ht="15" customHeight="1">
      <c r="A8" s="130"/>
      <c r="B8" s="132" t="s">
        <v>416</v>
      </c>
      <c r="C8" s="150">
        <f>IF(COUNT(Antwoorden!$B$2:$B$18)&gt;0,(COUNTIF(Antwoorden!$B$2:$B$18,C$7)/COUNT(Antwoorden!$B$2:$B$18)),0)</f>
        <v>0</v>
      </c>
      <c r="D8" s="151">
        <f>IF(COUNT(Antwoorden!$B$2:$B$18)&gt;0,(COUNTIF(Antwoorden!$B$2:$B$18,D$7)/COUNT(Antwoorden!$B$2:$B$18)),0)</f>
        <v>0</v>
      </c>
      <c r="E8" s="169">
        <f>IF(COUNT(Antwoorden!$B$2:$B$18)&gt;0,(COUNTIF(Antwoorden!$B$2:$B$18,E$7)/COUNT(Antwoorden!$B$2:$B$18)),0)</f>
        <v>0</v>
      </c>
      <c r="F8" s="152">
        <f>IF(COUNT(Antwoorden!$B$2:$B$18)&gt;0,(COUNTIF(Antwoorden!$B$2:$B$18,F$7)/COUNT(Antwoorden!$B$2:$B$18)),0)</f>
        <v>0</v>
      </c>
      <c r="G8" s="182">
        <f>SUM(C8:F8)</f>
        <v>0</v>
      </c>
      <c r="H8" s="174">
        <f>IF(COUNT(Antwoorden!B2:B18)&gt;0,SUM(Antwoorden!B2:B18)/(COUNT(Antwoorden!B2:B18)*Score_volledig),0)</f>
        <v>0</v>
      </c>
      <c r="I8" s="175">
        <f>IF(COUNT(Antwoorden!C2:C18)&gt;0,AVERAGE(Antwoorden!C2:C18),0)</f>
        <v>0</v>
      </c>
      <c r="J8" s="438">
        <f>IF(COUNT(Antwoorden!$B$2:$B$18)&gt;0,(COUNTIF(Antwoorden!$D$2:$D$18,1)/COUNT(Antwoorden!$B$2:$B$18)),0)</f>
        <v>0</v>
      </c>
      <c r="K8" s="61" t="str">
        <f t="shared" ref="K8:K30" si="0">IF(H8&gt;criterium_realisatie1,label_realisatie1,IF(H8&gt;=criterium_realisatie2,label_realisatie2,label_realisatie3))</f>
        <v>(nog) gering (minder dan 50%)</v>
      </c>
      <c r="L8" s="133"/>
      <c r="M8" s="133"/>
      <c r="N8" s="451"/>
      <c r="O8" s="61" t="str">
        <f t="shared" ref="O8:O30" si="1">IF(I8&gt;criterium_belang1,label_belang1,IF(I8&gt;=criterium_belang2,label_belang2,label_belang3))</f>
        <v>gering</v>
      </c>
      <c r="P8" s="133"/>
      <c r="Q8" s="133"/>
      <c r="R8" s="133"/>
      <c r="S8" s="133"/>
      <c r="T8" s="133"/>
    </row>
    <row r="9" spans="1:20" s="128" customFormat="1" ht="15" customHeight="1">
      <c r="A9" s="130"/>
      <c r="B9" s="132" t="s">
        <v>678</v>
      </c>
      <c r="C9" s="153">
        <f>IF(COUNT(Antwoorden!$B$21:$B$85)&gt;0,(COUNTIF(Antwoorden!$B$21:$B$85,C$7)/COUNT(Antwoorden!$B$21:$B$85)),0)</f>
        <v>0</v>
      </c>
      <c r="D9" s="154">
        <f>IF(COUNT(Antwoorden!$B$21:$B$85)&gt;0,(COUNTIF(Antwoorden!$B$21:$B$85,D$7)/COUNT(Antwoorden!$B$21:$B$85)),0)</f>
        <v>0</v>
      </c>
      <c r="E9" s="170">
        <f>IF(COUNT(Antwoorden!$B$21:$B$85)&gt;0,(COUNTIF(Antwoorden!$B$21:$B$85,E$7)/COUNT(Antwoorden!$B$21:$B$85)),0)</f>
        <v>0</v>
      </c>
      <c r="F9" s="155">
        <f>IF(COUNT(Antwoorden!$B$21:$B$85)&gt;0,(COUNTIF(Antwoorden!$B$21:$B$85,F$7)/COUNT(Antwoorden!$B$21:$B$85)),0)</f>
        <v>0</v>
      </c>
      <c r="G9" s="182">
        <f t="shared" ref="G9:G30" si="2">SUM(C9:F9)</f>
        <v>0</v>
      </c>
      <c r="H9" s="174">
        <f>IF(COUNT(Antwoorden!B21:B85)&gt;0,SUM(Antwoorden!B21:B85)/(COUNT(Antwoorden!B21:B85)*Score_volledig),0)</f>
        <v>0</v>
      </c>
      <c r="I9" s="175">
        <f>IF(COUNT(Antwoorden!C21:C85)&gt;0,AVERAGE(Antwoorden!C21:C85),0)</f>
        <v>0</v>
      </c>
      <c r="J9" s="439">
        <f>IF(COUNT(Antwoorden!$B$21:$B$85)&gt;0,(COUNTIF(Antwoorden!$D$21:$D$85,1)/COUNT(Antwoorden!$B$21:$B$85)),0)</f>
        <v>0</v>
      </c>
      <c r="K9" s="61" t="str">
        <f t="shared" si="0"/>
        <v>(nog) gering (minder dan 50%)</v>
      </c>
      <c r="L9" s="133"/>
      <c r="M9" s="133"/>
      <c r="N9" s="451"/>
      <c r="O9" s="61" t="str">
        <f t="shared" si="1"/>
        <v>gering</v>
      </c>
      <c r="P9" s="133"/>
      <c r="Q9" s="133"/>
      <c r="R9" s="133"/>
      <c r="S9" s="133"/>
      <c r="T9" s="133"/>
    </row>
    <row r="10" spans="1:20" ht="15" customHeight="1">
      <c r="A10" s="130"/>
      <c r="B10" s="135" t="s">
        <v>404</v>
      </c>
      <c r="C10" s="156">
        <f>IF(COUNT(Antwoorden!$B$21:$B$55)&gt;0,(COUNTIF(Antwoorden!$B$21:$B$55,C$7)/COUNT(Antwoorden!$B$21:$B$55)),0)</f>
        <v>0</v>
      </c>
      <c r="D10" s="157">
        <f>IF(COUNT(Antwoorden!$B$21:$B$55)&gt;0,(COUNTIF(Antwoorden!$B$21:$B$55,D$7)/COUNT(Antwoorden!$B$21:$B$55)),0)</f>
        <v>0</v>
      </c>
      <c r="E10" s="171">
        <f>IF(COUNT(Antwoorden!$B$21:$B$55)&gt;0,(COUNTIF(Antwoorden!$B$21:$B$55,E$7)/COUNT(Antwoorden!$B$21:$B$55)),0)</f>
        <v>0</v>
      </c>
      <c r="F10" s="158">
        <f>IF(COUNT(Antwoorden!$B$21:$B$55)&gt;0,(COUNTIF(Antwoorden!$B$21:$B$55,F$7)/COUNT(Antwoorden!$B$21:$B$55)),0)</f>
        <v>0</v>
      </c>
      <c r="G10" s="183">
        <f t="shared" si="2"/>
        <v>0</v>
      </c>
      <c r="H10" s="176">
        <f>IF(COUNT(Antwoorden!B21:B55)&gt;0,SUM(Antwoorden!B21:B55)/(COUNT(Antwoorden!B21:B55)*Score_volledig),0)</f>
        <v>0</v>
      </c>
      <c r="I10" s="177">
        <f>IF(COUNT(Antwoorden!C21:C55)&gt;0,AVERAGE(Antwoorden!C21:C55),0)</f>
        <v>0</v>
      </c>
      <c r="J10" s="440">
        <f>IF(COUNT(Antwoorden!$B$21:$B$55)&gt;0,(COUNTIF(Antwoorden!$D$21:$D$55,1)/COUNT(Antwoorden!$B$21:$B$55)),0)</f>
        <v>0</v>
      </c>
      <c r="K10" s="61" t="str">
        <f t="shared" si="0"/>
        <v>(nog) gering (minder dan 50%)</v>
      </c>
      <c r="N10" s="452"/>
      <c r="O10" s="61" t="str">
        <f t="shared" si="1"/>
        <v>gering</v>
      </c>
    </row>
    <row r="11" spans="1:20" ht="15" customHeight="1">
      <c r="A11" s="130"/>
      <c r="B11" s="136" t="s">
        <v>147</v>
      </c>
      <c r="C11" s="159">
        <f>IF(COUNT(Antwoorden!$B$56:$B$74)&gt;0,(COUNTIF(Antwoorden!$B$56:$B$74,C$7)/COUNT(Antwoorden!$B$56:$B$74)),0)</f>
        <v>0</v>
      </c>
      <c r="D11" s="160">
        <f>IF(COUNT(Antwoorden!$B$56:$B$74)&gt;0,(COUNTIF(Antwoorden!$B$56:$B$74,D$7)/COUNT(Antwoorden!$B$56:$B$74)),0)</f>
        <v>0</v>
      </c>
      <c r="E11" s="172">
        <f>IF(COUNT(Antwoorden!$B$56:$B$74)&gt;0,(COUNTIF(Antwoorden!$B$56:$B$74,E$7)/COUNT(Antwoorden!$B$56:$B$74)),0)</f>
        <v>0</v>
      </c>
      <c r="F11" s="161">
        <f>IF(COUNT(Antwoorden!$B$56:$B$74)&gt;0,(COUNTIF(Antwoorden!$B$56:$B$74,F$7)/COUNT(Antwoorden!$B$56:$B$74)),0)</f>
        <v>0</v>
      </c>
      <c r="G11" s="184">
        <f t="shared" si="2"/>
        <v>0</v>
      </c>
      <c r="H11" s="178">
        <f>IF(COUNT(Antwoorden!B56:B74)&gt;0,SUM(Antwoorden!B56:B74)/(COUNT(Antwoorden!B56:B74)*Score_volledig),0)</f>
        <v>0</v>
      </c>
      <c r="I11" s="179">
        <f>IF(COUNT(Antwoorden!C56:C74)&gt;0,AVERAGE(Antwoorden!C56:C74),0)</f>
        <v>0</v>
      </c>
      <c r="J11" s="441">
        <f>IF(COUNT(Antwoorden!$B$56:$B$74)&gt;0,(COUNTIF(Antwoorden!$D$56:$D$74,1)/COUNT(Antwoorden!$B$56:$B$74)),0)</f>
        <v>0</v>
      </c>
      <c r="K11" s="61" t="str">
        <f t="shared" si="0"/>
        <v>(nog) gering (minder dan 50%)</v>
      </c>
      <c r="N11" s="452"/>
      <c r="O11" s="61" t="str">
        <f t="shared" si="1"/>
        <v>gering</v>
      </c>
    </row>
    <row r="12" spans="1:20" ht="15" customHeight="1">
      <c r="A12" s="130"/>
      <c r="B12" s="137" t="s">
        <v>148</v>
      </c>
      <c r="C12" s="162">
        <f>IF(COUNT(Antwoorden!$B$75:$B$85)&gt;0,(COUNTIF(Antwoorden!$B$75:$B$85,C$7)/COUNT(Antwoorden!$B$75:$B$85)),0)</f>
        <v>0</v>
      </c>
      <c r="D12" s="163">
        <f>IF(COUNT(Antwoorden!$B$75:$B$85)&gt;0,(COUNTIF(Antwoorden!$B$75:$B$85,D$7)/COUNT(Antwoorden!$B$75:$B$85)),0)</f>
        <v>0</v>
      </c>
      <c r="E12" s="173">
        <f>IF(COUNT(Antwoorden!$B$75:$B$85)&gt;0,(COUNTIF(Antwoorden!$B$75:$B$85,E$7)/COUNT(Antwoorden!$B$75:$B$85)),0)</f>
        <v>0</v>
      </c>
      <c r="F12" s="164">
        <f>IF(COUNT(Antwoorden!$B$75:$B$85)&gt;0,(COUNTIF(Antwoorden!$B$75:$B$85,F$7)/COUNT(Antwoorden!$B$75:$B$85)),0)</f>
        <v>0</v>
      </c>
      <c r="G12" s="185">
        <f t="shared" si="2"/>
        <v>0</v>
      </c>
      <c r="H12" s="180">
        <f>IF(COUNT(Antwoorden!B75:B85)&gt;0,SUM(Antwoorden!B75:B85)/(COUNT(Antwoorden!B75:B85)*Score_volledig),0)</f>
        <v>0</v>
      </c>
      <c r="I12" s="181">
        <f>IF(COUNT(Antwoorden!C75:C85)&gt;0,AVERAGE(Antwoorden!C75:C85),0)</f>
        <v>0</v>
      </c>
      <c r="J12" s="442">
        <f>IF(COUNT(Antwoorden!$B$75:$B$85)&gt;0,(COUNTIF(Antwoorden!$D$75:$D$85,1)/COUNT(Antwoorden!$B$75:$B$85)),0)</f>
        <v>0</v>
      </c>
      <c r="K12" s="61" t="str">
        <f t="shared" si="0"/>
        <v>(nog) gering (minder dan 50%)</v>
      </c>
      <c r="N12" s="452"/>
      <c r="O12" s="61" t="str">
        <f t="shared" si="1"/>
        <v>gering</v>
      </c>
    </row>
    <row r="13" spans="1:20" s="128" customFormat="1" ht="15" customHeight="1">
      <c r="A13" s="130"/>
      <c r="B13" s="132" t="s">
        <v>627</v>
      </c>
      <c r="C13" s="150">
        <f>IF(COUNT(Antwoorden!$B$88:$B$232)&gt;0,(COUNTIF(Antwoorden!$B$88:$B$232,C$7)/COUNT(Antwoorden!$B$88:$B$232)),0)</f>
        <v>0</v>
      </c>
      <c r="D13" s="151">
        <f>IF(COUNT(Antwoorden!$B$88:$B$232)&gt;0,(COUNTIF(Antwoorden!$B$88:$B$232,D$7)/COUNT(Antwoorden!$B$88:$B$232)),0)</f>
        <v>0</v>
      </c>
      <c r="E13" s="169">
        <f>IF(COUNT(Antwoorden!$B$88:$B$232)&gt;0,(COUNTIF(Antwoorden!$B$88:$B$232,E$7)/COUNT(Antwoorden!$B$88:$B$232)),0)</f>
        <v>0</v>
      </c>
      <c r="F13" s="152">
        <f>IF(COUNT(Antwoorden!$B$88:$B$232)&gt;0,(COUNTIF(Antwoorden!$B$88:$B$232,F$7)/COUNT(Antwoorden!$B$88:$B$232)),0)</f>
        <v>0</v>
      </c>
      <c r="G13" s="182">
        <f t="shared" si="2"/>
        <v>0</v>
      </c>
      <c r="H13" s="174">
        <f>IF(COUNT(Antwoorden!B88:B232)&gt;0,SUM(Antwoorden!B88:B232)/(COUNT(Antwoorden!B88:B232)*Score_volledig),0)</f>
        <v>0</v>
      </c>
      <c r="I13" s="175">
        <f>IF(COUNT(Antwoorden!C88:C232)&gt;0,AVERAGE(Antwoorden!C88:C232),0)</f>
        <v>0</v>
      </c>
      <c r="J13" s="438">
        <f>IF(COUNT(Antwoorden!$B$88:$B$232)&gt;0,(COUNTIF(Antwoorden!$D$88:$D$232,1)/COUNT(Antwoorden!$B$88:$B$232)),0)</f>
        <v>0</v>
      </c>
      <c r="K13" s="61" t="str">
        <f t="shared" si="0"/>
        <v>(nog) gering (minder dan 50%)</v>
      </c>
      <c r="L13" s="133"/>
      <c r="M13" s="133"/>
      <c r="N13" s="451"/>
      <c r="O13" s="61" t="str">
        <f t="shared" si="1"/>
        <v>gering</v>
      </c>
      <c r="P13" s="133"/>
      <c r="Q13" s="133"/>
      <c r="R13" s="133"/>
      <c r="S13" s="133"/>
      <c r="T13" s="133"/>
    </row>
    <row r="14" spans="1:20" ht="15" customHeight="1">
      <c r="A14" s="130"/>
      <c r="B14" s="135" t="s">
        <v>149</v>
      </c>
      <c r="C14" s="156">
        <f>IF(COUNT(Antwoorden!$B$88:$B$96)&gt;0,(COUNTIF(Antwoorden!$B$88:$B$96,C$7)/COUNT(Antwoorden!$B$88:$B$96)),0)</f>
        <v>0</v>
      </c>
      <c r="D14" s="157">
        <f>IF(COUNT(Antwoorden!$B$88:$B$96)&gt;0,(COUNTIF(Antwoorden!$B$88:$B$96,D$7)/COUNT(Antwoorden!$B$88:$B$96)),0)</f>
        <v>0</v>
      </c>
      <c r="E14" s="171">
        <f>IF(COUNT(Antwoorden!$B$88:$B$96)&gt;0,(COUNTIF(Antwoorden!$B$88:$B$96,E$7)/COUNT(Antwoorden!$B$88:$B$96)),0)</f>
        <v>0</v>
      </c>
      <c r="F14" s="158">
        <f>IF(COUNT(Antwoorden!$B$88:$B$96)&gt;0,(COUNTIF(Antwoorden!$B$88:$B$96,F$7)/COUNT(Antwoorden!$B$88:$B$96)),0)</f>
        <v>0</v>
      </c>
      <c r="G14" s="183">
        <f t="shared" si="2"/>
        <v>0</v>
      </c>
      <c r="H14" s="176">
        <f>IF(COUNT(Antwoorden!B88:B96)&gt;0,SUM(Antwoorden!B88:B96)/(COUNT(Antwoorden!B88:B96)*Score_volledig),0)</f>
        <v>0</v>
      </c>
      <c r="I14" s="177">
        <f>IF(COUNT(Antwoorden!C88:C96)&gt;0,AVERAGE(Antwoorden!C88:C96),0)</f>
        <v>0</v>
      </c>
      <c r="J14" s="440">
        <f>IF(COUNT(Antwoorden!$B$88:$B$96)&gt;0,(COUNTIF(Antwoorden!$D$88:$D$96,1)/COUNT(Antwoorden!$B$88:$B$96)),0)</f>
        <v>0</v>
      </c>
      <c r="K14" s="61" t="str">
        <f t="shared" si="0"/>
        <v>(nog) gering (minder dan 50%)</v>
      </c>
      <c r="N14" s="452"/>
      <c r="O14" s="61" t="str">
        <f t="shared" si="1"/>
        <v>gering</v>
      </c>
    </row>
    <row r="15" spans="1:20" ht="15" customHeight="1">
      <c r="A15" s="130"/>
      <c r="B15" s="136" t="s">
        <v>150</v>
      </c>
      <c r="C15" s="159">
        <f>IF(COUNT(Antwoorden!$B$99:$B$102)&gt;0,(COUNTIF(Antwoorden!$B$99:$B$102,C$7)/COUNT(Antwoorden!$B$99:$B$102)),0)</f>
        <v>0</v>
      </c>
      <c r="D15" s="160">
        <f>IF(COUNT(Antwoorden!$B$99:$B$102)&gt;0,(COUNTIF(Antwoorden!$B$99:$B$102,D$7)/COUNT(Antwoorden!$B$99:$B$102)),0)</f>
        <v>0</v>
      </c>
      <c r="E15" s="172">
        <f>IF(COUNT(Antwoorden!$B$99:$B$102)&gt;0,(COUNTIF(Antwoorden!$B$99:$B$102,E$7)/COUNT(Antwoorden!$B$99:$B$102)),0)</f>
        <v>0</v>
      </c>
      <c r="F15" s="161">
        <f>IF(COUNT(Antwoorden!$B$99:$B$102)&gt;0,(COUNTIF(Antwoorden!$B$99:$B$102,F$7)/COUNT(Antwoorden!$B$99:$B$102)),0)</f>
        <v>0</v>
      </c>
      <c r="G15" s="184">
        <f t="shared" si="2"/>
        <v>0</v>
      </c>
      <c r="H15" s="178">
        <f>IF(COUNT(Antwoorden!B99:B102)&gt;0,SUM(Antwoorden!B99:B102)/(COUNT(Antwoorden!B99:B102)*Score_volledig),0)</f>
        <v>0</v>
      </c>
      <c r="I15" s="179">
        <f>IF(COUNT(Antwoorden!C99:C102)&gt;0,AVERAGE(Antwoorden!C99:C102),0)</f>
        <v>0</v>
      </c>
      <c r="J15" s="441">
        <f>IF(COUNT(Antwoorden!$B$99:$B$102)&gt;0,(COUNTIF(Antwoorden!$D$99:$D$102,1)/COUNT(Antwoorden!$B$99:$B$102)),0)</f>
        <v>0</v>
      </c>
      <c r="K15" s="61" t="str">
        <f t="shared" si="0"/>
        <v>(nog) gering (minder dan 50%)</v>
      </c>
      <c r="N15" s="452"/>
      <c r="O15" s="61" t="str">
        <f t="shared" si="1"/>
        <v>gering</v>
      </c>
    </row>
    <row r="16" spans="1:20" ht="15" customHeight="1">
      <c r="A16" s="130"/>
      <c r="B16" s="136" t="s">
        <v>151</v>
      </c>
      <c r="C16" s="159">
        <f>IF(COUNT(Antwoorden!$B$105:$B$112)&gt;0,(COUNTIF(Antwoorden!$B$105:$B$112,C$7)/COUNT(Antwoorden!$B$105:$B$112)),0)</f>
        <v>0</v>
      </c>
      <c r="D16" s="160">
        <f>IF(COUNT(Antwoorden!$B$105:$B$112)&gt;0,(COUNTIF(Antwoorden!$B$105:$B$112,D$7)/COUNT(Antwoorden!$B$105:$B$112)),0)</f>
        <v>0</v>
      </c>
      <c r="E16" s="172">
        <f>IF(COUNT(Antwoorden!$B$105:$B$112)&gt;0,(COUNTIF(Antwoorden!$B$105:$B$112,E$7)/COUNT(Antwoorden!$B$105:$B$112)),0)</f>
        <v>0</v>
      </c>
      <c r="F16" s="161">
        <f>IF(COUNT(Antwoorden!$B$105:$B$112)&gt;0,(COUNTIF(Antwoorden!$B$105:$B$112,F$7)/COUNT(Antwoorden!$B$105:$B$112)),0)</f>
        <v>0</v>
      </c>
      <c r="G16" s="184">
        <f t="shared" si="2"/>
        <v>0</v>
      </c>
      <c r="H16" s="178">
        <f>IF(COUNT(Antwoorden!B105:B112)&gt;0,SUM(Antwoorden!B105:B112)/(COUNT(Antwoorden!B105:B112)*Score_volledig),0)</f>
        <v>0</v>
      </c>
      <c r="I16" s="179">
        <f>IF(COUNT(Antwoorden!C105:C112)&gt;0,AVERAGE(Antwoorden!C105:C112),0)</f>
        <v>0</v>
      </c>
      <c r="J16" s="441">
        <f>IF(COUNT(Antwoorden!$B$105:$B$112)&gt;0,(COUNTIF(Antwoorden!$D$105:$D$112,1)/COUNT(Antwoorden!$B$105:$B$112)),0)</f>
        <v>0</v>
      </c>
      <c r="K16" s="61" t="str">
        <f t="shared" si="0"/>
        <v>(nog) gering (minder dan 50%)</v>
      </c>
      <c r="N16" s="452"/>
      <c r="O16" s="61" t="str">
        <f t="shared" si="1"/>
        <v>gering</v>
      </c>
    </row>
    <row r="17" spans="1:24" ht="15" customHeight="1">
      <c r="A17" s="130"/>
      <c r="B17" s="144" t="s">
        <v>155</v>
      </c>
      <c r="C17" s="159">
        <f>IF(COUNT(Antwoorden!$B$113:$B$115)&gt;0,(COUNTIF(Antwoorden!$B$113:$B$115,C$7)/COUNT(Antwoorden!$B$113:$B$115)),0)</f>
        <v>0</v>
      </c>
      <c r="D17" s="160">
        <f>IF(COUNT(Antwoorden!$B$113:$B$115)&gt;0,(COUNTIF(Antwoorden!$B$113:$B$115,D$7)/COUNT(Antwoorden!$B$113:$B$115)),0)</f>
        <v>0</v>
      </c>
      <c r="E17" s="172">
        <f>IF(COUNT(Antwoorden!$B$113:$B$115)&gt;0,(COUNTIF(Antwoorden!$B$113:$B$115,E$7)/COUNT(Antwoorden!$B$113:$B$115)),0)</f>
        <v>0</v>
      </c>
      <c r="F17" s="161">
        <f>IF(COUNT(Antwoorden!$B$113:$B$115)&gt;0,(COUNTIF(Antwoorden!$B$113:$B$115,F$7)/COUNT(Antwoorden!$B$113:$B$115)),0)</f>
        <v>0</v>
      </c>
      <c r="G17" s="184">
        <f t="shared" si="2"/>
        <v>0</v>
      </c>
      <c r="H17" s="178">
        <f>IF(COUNT(Antwoorden!B113:B115)&gt;0,SUM(Antwoorden!B113:B115)/(COUNT(Antwoorden!B113:B115)*Score_volledig),0)</f>
        <v>0</v>
      </c>
      <c r="I17" s="179">
        <f>IF(COUNT(Antwoorden!C113:C115)&gt;0,AVERAGE(Antwoorden!C113:C115),0)</f>
        <v>0</v>
      </c>
      <c r="J17" s="441">
        <f>IF(COUNT(Antwoorden!$B$113:$B$115)&gt;0,(COUNTIF(Antwoorden!$D$113:$D$115,1)/COUNT(Antwoorden!$B$113:$B$115)),0)</f>
        <v>0</v>
      </c>
      <c r="K17" s="61" t="str">
        <f t="shared" si="0"/>
        <v>(nog) gering (minder dan 50%)</v>
      </c>
      <c r="N17" s="452"/>
      <c r="O17" s="61" t="str">
        <f t="shared" si="1"/>
        <v>gering</v>
      </c>
    </row>
    <row r="18" spans="1:24" ht="15" customHeight="1">
      <c r="A18" s="130"/>
      <c r="B18" s="136" t="s">
        <v>152</v>
      </c>
      <c r="C18" s="159">
        <f>IF(COUNT(Antwoorden!$B$118:$B$122)&gt;0,(COUNTIF(Antwoorden!$B$118:$B$122,C$7)/COUNT(Antwoorden!$B$118:$B$122)),0)</f>
        <v>0</v>
      </c>
      <c r="D18" s="160">
        <f>IF(COUNT(Antwoorden!$B$118:$B$122)&gt;0,(COUNTIF(Antwoorden!$B$118:$B$122,D$7)/COUNT(Antwoorden!$B$118:$B$122)),0)</f>
        <v>0</v>
      </c>
      <c r="E18" s="172">
        <f>IF(COUNT(Antwoorden!$B$118:$B$122)&gt;0,(COUNTIF(Antwoorden!$B$118:$B$122,E$7)/COUNT(Antwoorden!$B$118:$B$122)),0)</f>
        <v>0</v>
      </c>
      <c r="F18" s="161">
        <f>IF(COUNT(Antwoorden!$B$118:$B$122)&gt;0,(COUNTIF(Antwoorden!$B$118:$B$122,F$7)/COUNT(Antwoorden!$B$118:$B$122)),0)</f>
        <v>0</v>
      </c>
      <c r="G18" s="184">
        <f t="shared" si="2"/>
        <v>0</v>
      </c>
      <c r="H18" s="178">
        <f>IF(COUNT(Antwoorden!B118:B122)&gt;0,SUM(Antwoorden!B118:B122)/(COUNT(Antwoorden!B118:B122)*Score_volledig),0)</f>
        <v>0</v>
      </c>
      <c r="I18" s="179">
        <f>IF(COUNT(Antwoorden!C118:C122)&gt;0,AVERAGE(Antwoorden!C118:C122),0)</f>
        <v>0</v>
      </c>
      <c r="J18" s="441">
        <f>IF(COUNT(Antwoorden!$B$118:$B$122)&gt;0,(COUNTIF(Antwoorden!$D$118:$D$122,1)/COUNT(Antwoorden!$B$118:$B$122)),0)</f>
        <v>0</v>
      </c>
      <c r="K18" s="61" t="str">
        <f t="shared" si="0"/>
        <v>(nog) gering (minder dan 50%)</v>
      </c>
      <c r="N18" s="452"/>
      <c r="O18" s="61" t="str">
        <f t="shared" si="1"/>
        <v>gering</v>
      </c>
    </row>
    <row r="19" spans="1:24" ht="15" customHeight="1">
      <c r="A19" s="130"/>
      <c r="B19" s="144" t="s">
        <v>156</v>
      </c>
      <c r="C19" s="159">
        <f>IF(COUNT(Antwoorden!$B$124:$B$127)&gt;0,(COUNTIF(Antwoorden!$B$124:$B$127,C$7)/COUNT(Antwoorden!$B$124:$B$127)),0)</f>
        <v>0</v>
      </c>
      <c r="D19" s="160">
        <f>IF(COUNT(Antwoorden!$B$124:$B$127)&gt;0,(COUNTIF(Antwoorden!$B$124:$B$127,D$7)/COUNT(Antwoorden!$B$124:$B$127)),0)</f>
        <v>0</v>
      </c>
      <c r="E19" s="172">
        <f>IF(COUNT(Antwoorden!$B$124:$B$127)&gt;0,(COUNTIF(Antwoorden!$B$124:$B$127,E$7)/COUNT(Antwoorden!$B$124:$B$127)),0)</f>
        <v>0</v>
      </c>
      <c r="F19" s="161">
        <f>IF(COUNT(Antwoorden!$B$124:$B$127)&gt;0,(COUNTIF(Antwoorden!$B$124:$B$127,F$7)/COUNT(Antwoorden!$B$124:$B$127)),0)</f>
        <v>0</v>
      </c>
      <c r="G19" s="184">
        <f t="shared" si="2"/>
        <v>0</v>
      </c>
      <c r="H19" s="178">
        <f>IF(COUNT(Antwoorden!B124:B127)&gt;0,SUM(Antwoorden!B124:B127)/(COUNT(Antwoorden!B124:B127)*Score_volledig),0)</f>
        <v>0</v>
      </c>
      <c r="I19" s="179">
        <f>IF(COUNT(Antwoorden!C124:C127)&gt;0,AVERAGE(Antwoorden!C124:C127),0)</f>
        <v>0</v>
      </c>
      <c r="J19" s="441">
        <f>IF(COUNT(Antwoorden!$B$124:$B$127)&gt;0,(COUNTIF(Antwoorden!$D$124:$D$127,1)/COUNT(Antwoorden!$B$124:$B$127)),0)</f>
        <v>0</v>
      </c>
      <c r="K19" s="61" t="str">
        <f t="shared" si="0"/>
        <v>(nog) gering (minder dan 50%)</v>
      </c>
      <c r="N19" s="452"/>
      <c r="O19" s="61" t="str">
        <f t="shared" si="1"/>
        <v>gering</v>
      </c>
    </row>
    <row r="20" spans="1:24" ht="15" customHeight="1">
      <c r="A20" s="130"/>
      <c r="B20" s="136" t="s">
        <v>153</v>
      </c>
      <c r="C20" s="159">
        <f>IF(COUNT(Antwoorden!$B$130:$B$159)&gt;0,(COUNTIF(Antwoorden!$B$130:$B$159,C$7)/COUNT(Antwoorden!$B$130:$B$159)),0)</f>
        <v>0</v>
      </c>
      <c r="D20" s="160">
        <f>IF(COUNT(Antwoorden!$B$130:$B$159)&gt;0,(COUNTIF(Antwoorden!$B$130:$B$159,D$7)/COUNT(Antwoorden!$B$130:$B$159)),0)</f>
        <v>0</v>
      </c>
      <c r="E20" s="172">
        <f>IF(COUNT(Antwoorden!$B$130:$B$159)&gt;0,(COUNTIF(Antwoorden!$B$130:$B$159,E$7)/COUNT(Antwoorden!$B$130:$B$159)),0)</f>
        <v>0</v>
      </c>
      <c r="F20" s="161">
        <f>IF(COUNT(Antwoorden!$B$130:$B$159)&gt;0,(COUNTIF(Antwoorden!$B$130:$B$159,F$7)/COUNT(Antwoorden!$B$130:$B$159)),0)</f>
        <v>0</v>
      </c>
      <c r="G20" s="184">
        <f t="shared" si="2"/>
        <v>0</v>
      </c>
      <c r="H20" s="178">
        <f>IF(COUNT(Antwoorden!B130:B159)&gt;0,SUM(Antwoorden!B130:B159)/(COUNT(Antwoorden!B130:B159)*Score_volledig),0)</f>
        <v>0</v>
      </c>
      <c r="I20" s="179">
        <f>IF(COUNT(Antwoorden!C130:C159)&gt;0,AVERAGE(Antwoorden!C130:C159),0)</f>
        <v>0</v>
      </c>
      <c r="J20" s="441">
        <f>IF(COUNT(Antwoorden!$B$130:$B$159)&gt;0,(COUNTIF(Antwoorden!$D$130:$D$159,1)/COUNT(Antwoorden!$B$130:$B$159)),0)</f>
        <v>0</v>
      </c>
      <c r="K20" s="61" t="str">
        <f t="shared" si="0"/>
        <v>(nog) gering (minder dan 50%)</v>
      </c>
      <c r="N20" s="452"/>
      <c r="O20" s="61" t="str">
        <f t="shared" si="1"/>
        <v>gering</v>
      </c>
    </row>
    <row r="21" spans="1:24" ht="15" customHeight="1">
      <c r="A21" s="130"/>
      <c r="B21" s="144" t="s">
        <v>157</v>
      </c>
      <c r="C21" s="159">
        <f>IF(COUNT(Antwoorden!$B$161:$B$174)&gt;0,(COUNTIF(Antwoorden!$B$161:$B$174,C$7)/COUNT(Antwoorden!$B$161:$B$174)),0)</f>
        <v>0</v>
      </c>
      <c r="D21" s="160">
        <f>IF(COUNT(Antwoorden!$B$161:$B$174)&gt;0,(COUNTIF(Antwoorden!$B$161:$B$174,D$7)/COUNT(Antwoorden!$B$161:$B$174)),0)</f>
        <v>0</v>
      </c>
      <c r="E21" s="172">
        <f>IF(COUNT(Antwoorden!$B$161:$B$174)&gt;0,(COUNTIF(Antwoorden!$B$161:$B$174,E$7)/COUNT(Antwoorden!$B$161:$B$174)),0)</f>
        <v>0</v>
      </c>
      <c r="F21" s="161">
        <f>IF(COUNT(Antwoorden!$B$161:$B$174)&gt;0,(COUNTIF(Antwoorden!$B$161:$B$174,F$7)/COUNT(Antwoorden!$B$161:$B$174)),0)</f>
        <v>0</v>
      </c>
      <c r="G21" s="184">
        <f t="shared" si="2"/>
        <v>0</v>
      </c>
      <c r="H21" s="178">
        <f>IF(COUNT(Antwoorden!B161:B174)&gt;0,SUM(Antwoorden!B161:B174)/(COUNT(Antwoorden!B161:B174)*Score_volledig),0)</f>
        <v>0</v>
      </c>
      <c r="I21" s="179">
        <f>IF(COUNT(Antwoorden!C161:C174)&gt;0,AVERAGE(Antwoorden!C161:C174),0)</f>
        <v>0</v>
      </c>
      <c r="J21" s="441">
        <f>IF(COUNT(Antwoorden!$B$161:$B$174)&gt;0,(COUNTIF(Antwoorden!$D$161:$D$174,1)/COUNT(Antwoorden!$B$161:$B$174)),0)</f>
        <v>0</v>
      </c>
      <c r="K21" s="61" t="str">
        <f t="shared" si="0"/>
        <v>(nog) gering (minder dan 50%)</v>
      </c>
      <c r="N21" s="452"/>
      <c r="O21" s="61" t="str">
        <f t="shared" si="1"/>
        <v>gering</v>
      </c>
    </row>
    <row r="22" spans="1:24" ht="15" customHeight="1">
      <c r="A22" s="130"/>
      <c r="B22" s="136" t="s">
        <v>154</v>
      </c>
      <c r="C22" s="159">
        <f>IF(COUNT(Antwoorden!$B$177:$B$185)&gt;0,(COUNTIF(Antwoorden!$B$177:$B$185,C$7)/COUNT(Antwoorden!$B$177:$B$185)),0)</f>
        <v>0</v>
      </c>
      <c r="D22" s="160">
        <f>IF(COUNT(Antwoorden!$B$177:$B$185)&gt;0,(COUNTIF(Antwoorden!$B$177:$B$185,D$7)/COUNT(Antwoorden!$B$177:$B$185)),0)</f>
        <v>0</v>
      </c>
      <c r="E22" s="172">
        <f>IF(COUNT(Antwoorden!$B$177:$B$185)&gt;0,(COUNTIF(Antwoorden!$B$177:$B$185,E$7)/COUNT(Antwoorden!$B$177:$B$185)),0)</f>
        <v>0</v>
      </c>
      <c r="F22" s="161">
        <f>IF(COUNT(Antwoorden!$B$177:$B$185)&gt;0,(COUNTIF(Antwoorden!$B$177:$B$185,F$7)/COUNT(Antwoorden!$B$177:$B$185)),0)</f>
        <v>0</v>
      </c>
      <c r="G22" s="184">
        <f t="shared" si="2"/>
        <v>0</v>
      </c>
      <c r="H22" s="178">
        <f>IF(COUNT(Antwoorden!B177:B185)&gt;0,SUM(Antwoorden!B177:B185)/(COUNT(Antwoorden!B177:B185)*Score_volledig),0)</f>
        <v>0</v>
      </c>
      <c r="I22" s="179">
        <f>IF(COUNT(Antwoorden!C177:C185)&gt;0,AVERAGE(Antwoorden!C177:C185),0)</f>
        <v>0</v>
      </c>
      <c r="J22" s="441">
        <f>IF(COUNT(Antwoorden!$B$177:$B$185)&gt;0,(COUNTIF(Antwoorden!$D$177:$D$185,1)/COUNT(Antwoorden!$B$177:$B$185)),0)</f>
        <v>0</v>
      </c>
      <c r="K22" s="61" t="str">
        <f t="shared" si="0"/>
        <v>(nog) gering (minder dan 50%)</v>
      </c>
      <c r="N22" s="452"/>
      <c r="O22" s="61" t="str">
        <f t="shared" si="1"/>
        <v>gering</v>
      </c>
    </row>
    <row r="23" spans="1:24" ht="15" customHeight="1">
      <c r="A23" s="130"/>
      <c r="B23" s="144" t="s">
        <v>158</v>
      </c>
      <c r="C23" s="159">
        <f>IF(COUNT(Antwoorden!$B$187:$B$228)&gt;0,(COUNTIF(Antwoorden!$B$187:$B$228,C$7)/COUNT(Antwoorden!$B$187:$B$228)),0)</f>
        <v>0</v>
      </c>
      <c r="D23" s="160">
        <f>IF(COUNT(Antwoorden!$B$187:$B$228)&gt;0,(COUNTIF(Antwoorden!$B$187:$B$228,D$7)/COUNT(Antwoorden!$B$187:$B$228)),0)</f>
        <v>0</v>
      </c>
      <c r="E23" s="172">
        <f>IF(COUNT(Antwoorden!$B$187:$B$228)&gt;0,(COUNTIF(Antwoorden!$B$187:$B$228,E$7)/COUNT(Antwoorden!$B$187:$B$228)),0)</f>
        <v>0</v>
      </c>
      <c r="F23" s="161">
        <f>IF(COUNT(Antwoorden!$B$187:$B$228)&gt;0,(COUNTIF(Antwoorden!$B$187:$B$228,F$7)/COUNT(Antwoorden!$B$187:$B$228)),0)</f>
        <v>0</v>
      </c>
      <c r="G23" s="184">
        <f t="shared" si="2"/>
        <v>0</v>
      </c>
      <c r="H23" s="178">
        <f>IF(COUNT(Antwoorden!B187:B228)&gt;0,SUM(Antwoorden!B187:B228)/(COUNT(Antwoorden!B187:B228)*Score_volledig),0)</f>
        <v>0</v>
      </c>
      <c r="I23" s="179">
        <f>IF(COUNT(Antwoorden!C187:C228)&gt;0,AVERAGE(Antwoorden!C187:C228),0)</f>
        <v>0</v>
      </c>
      <c r="J23" s="441">
        <f>IF(COUNT(Antwoorden!$B$187:$B$228)&gt;0,(COUNTIF(Antwoorden!$D$187:$D$228,1)/COUNT(Antwoorden!$B$187:$B$228)),0)</f>
        <v>0</v>
      </c>
      <c r="K23" s="61" t="str">
        <f t="shared" si="0"/>
        <v>(nog) gering (minder dan 50%)</v>
      </c>
      <c r="N23" s="452"/>
      <c r="O23" s="61" t="str">
        <f t="shared" si="1"/>
        <v>gering</v>
      </c>
    </row>
    <row r="24" spans="1:24" ht="15" customHeight="1">
      <c r="A24" s="130"/>
      <c r="B24" s="137" t="s">
        <v>159</v>
      </c>
      <c r="C24" s="162">
        <f>IF(COUNT(Antwoorden!$B$231:$B$232)&gt;0,(COUNTIF(Antwoorden!$B$231:$B$232,C$7)/COUNT(Antwoorden!$B$231:$B$232)),0)</f>
        <v>0</v>
      </c>
      <c r="D24" s="163">
        <f>IF(COUNT(Antwoorden!$B$231:$B$232)&gt;0,(COUNTIF(Antwoorden!$B$231:$B$232,D$7)/COUNT(Antwoorden!$B$231:$B$232)),0)</f>
        <v>0</v>
      </c>
      <c r="E24" s="173">
        <f>IF(COUNT(Antwoorden!$B$231:$B$232)&gt;0,(COUNTIF(Antwoorden!$B$231:$B$232,E$7)/COUNT(Antwoorden!$B$231:$B$232)),0)</f>
        <v>0</v>
      </c>
      <c r="F24" s="164">
        <f>IF(COUNT(Antwoorden!$B$231:$B$232)&gt;0,(COUNTIF(Antwoorden!$B$231:$B$232,F$7)/COUNT(Antwoorden!$B$231:$B$232)),0)</f>
        <v>0</v>
      </c>
      <c r="G24" s="185">
        <f t="shared" si="2"/>
        <v>0</v>
      </c>
      <c r="H24" s="180">
        <f>IF(COUNT(Antwoorden!B231:B232)&gt;0,SUM(Antwoorden!B231:B232)/(COUNT(Antwoorden!B231:B232)*Score_volledig),0)</f>
        <v>0</v>
      </c>
      <c r="I24" s="181">
        <f>IF(COUNT(Antwoorden!C231:C232)&gt;0,AVERAGE(Antwoorden!C231:C232),0)</f>
        <v>0</v>
      </c>
      <c r="J24" s="442">
        <f>IF(COUNT(Antwoorden!$B$231:$B$232)&gt;0,(COUNTIF(Antwoorden!$D$231:$D$232,1)/COUNT(Antwoorden!$B$231:$B$232)),0)</f>
        <v>0</v>
      </c>
      <c r="K24" s="61" t="str">
        <f t="shared" si="0"/>
        <v>(nog) gering (minder dan 50%)</v>
      </c>
      <c r="N24" s="452"/>
      <c r="O24" s="61" t="str">
        <f t="shared" si="1"/>
        <v>gering</v>
      </c>
    </row>
    <row r="25" spans="1:24" s="128" customFormat="1" ht="15" customHeight="1">
      <c r="A25" s="130"/>
      <c r="B25" s="132" t="s">
        <v>418</v>
      </c>
      <c r="C25" s="150">
        <f>IF(COUNT(Antwoorden!$B$235:$B$254)&gt;0,(COUNTIF(Antwoorden!$B$235:$B$254,C$7)/COUNT(Antwoorden!$B$235:$B$254)),0)</f>
        <v>0</v>
      </c>
      <c r="D25" s="151">
        <f>IF(COUNT(Antwoorden!$B$235:$B$254)&gt;0,(COUNTIF(Antwoorden!$B$235:$B$254,D$7)/COUNT(Antwoorden!$B$235:$B$254)),0)</f>
        <v>0</v>
      </c>
      <c r="E25" s="169">
        <f>IF(COUNT(Antwoorden!$B$235:$B$254)&gt;0,(COUNTIF(Antwoorden!$B$235:$B$254,E$7)/COUNT(Antwoorden!$B$235:$B$254)),0)</f>
        <v>0</v>
      </c>
      <c r="F25" s="152">
        <f>IF(COUNT(Antwoorden!$B$235:$B$254)&gt;0,(COUNTIF(Antwoorden!$B$235:$B$254,F$7)/COUNT(Antwoorden!$B$235:$B$254)),0)</f>
        <v>0</v>
      </c>
      <c r="G25" s="182">
        <f t="shared" si="2"/>
        <v>0</v>
      </c>
      <c r="H25" s="174">
        <f>IF(COUNT(Antwoorden!B235:B254)&gt;0,SUM(Antwoorden!B235:B254)/(COUNT(Antwoorden!B235:B254)*Score_volledig),0)</f>
        <v>0</v>
      </c>
      <c r="I25" s="175">
        <f>IF(COUNT(Antwoorden!C235:C254)&gt;0,AVERAGE(Antwoorden!C235:C254),0)</f>
        <v>0</v>
      </c>
      <c r="J25" s="438">
        <f>IF(COUNT(Antwoorden!$B$235:$B$254)&gt;0,(COUNTIF(Antwoorden!$D$235:$D$254,1)/COUNT(Antwoorden!$B$235:$B$254)),0)</f>
        <v>0</v>
      </c>
      <c r="K25" s="61" t="str">
        <f t="shared" si="0"/>
        <v>(nog) gering (minder dan 50%)</v>
      </c>
      <c r="L25" s="133"/>
      <c r="M25" s="133"/>
      <c r="N25" s="451"/>
      <c r="O25" s="61" t="str">
        <f t="shared" si="1"/>
        <v>gering</v>
      </c>
      <c r="P25" s="133"/>
      <c r="Q25" s="133"/>
      <c r="R25" s="133"/>
      <c r="S25" s="133"/>
      <c r="T25" s="133"/>
    </row>
    <row r="26" spans="1:24" ht="15" customHeight="1">
      <c r="A26" s="130"/>
      <c r="B26" s="135" t="s">
        <v>160</v>
      </c>
      <c r="C26" s="156">
        <f>IF(COUNT(Antwoorden!$B$235:$B$244)&gt;0,(COUNTIF(Antwoorden!$B$235:$B$244,C$7)/COUNT(Antwoorden!$B$235:$B$244)),0)</f>
        <v>0</v>
      </c>
      <c r="D26" s="157">
        <f>IF(COUNT(Antwoorden!$B$235:$B$244)&gt;0,(COUNTIF(Antwoorden!$B$235:$B$244,D$7)/COUNT(Antwoorden!$B$235:$B$244)),0)</f>
        <v>0</v>
      </c>
      <c r="E26" s="171">
        <f>IF(COUNT(Antwoorden!$B$235:$B$244)&gt;0,(COUNTIF(Antwoorden!$B$235:$B$244,E$7)/COUNT(Antwoorden!$B$235:$B$244)),0)</f>
        <v>0</v>
      </c>
      <c r="F26" s="158">
        <f>IF(COUNT(Antwoorden!$B$235:$B$244)&gt;0,(COUNTIF(Antwoorden!$B$235:$B$244,F$7)/COUNT(Antwoorden!$B$235:$B$244)),0)</f>
        <v>0</v>
      </c>
      <c r="G26" s="183">
        <f t="shared" si="2"/>
        <v>0</v>
      </c>
      <c r="H26" s="176">
        <f>IF(COUNT(Antwoorden!B235:B244)&gt;0,SUM(Antwoorden!B235:B244)/(COUNT(Antwoorden!B235:B244)*Score_volledig),0)</f>
        <v>0</v>
      </c>
      <c r="I26" s="177">
        <f>IF(COUNT(Antwoorden!C235:C244)&gt;0,AVERAGE(Antwoorden!C235:C244),0)</f>
        <v>0</v>
      </c>
      <c r="J26" s="440">
        <f>IF(COUNT(Antwoorden!$B$235:$B$244)&gt;0,(COUNTIF(Antwoorden!$D$235:$D$244,1)/COUNT(Antwoorden!$B$235:$B$244)),0)</f>
        <v>0</v>
      </c>
      <c r="K26" s="61" t="str">
        <f t="shared" si="0"/>
        <v>(nog) gering (minder dan 50%)</v>
      </c>
      <c r="N26" s="452"/>
      <c r="O26" s="61" t="str">
        <f t="shared" si="1"/>
        <v>gering</v>
      </c>
    </row>
    <row r="27" spans="1:24" ht="15" customHeight="1">
      <c r="A27" s="130"/>
      <c r="B27" s="137" t="s">
        <v>161</v>
      </c>
      <c r="C27" s="162">
        <f>IF(COUNT(Antwoorden!$B$247:$B$254)&gt;0,(COUNTIF(Antwoorden!$B$247:$B$254,C$7)/COUNT(Antwoorden!$B$247:$B$254)),0)</f>
        <v>0</v>
      </c>
      <c r="D27" s="163">
        <f>IF(COUNT(Antwoorden!$B$247:$B$254)&gt;0,(COUNTIF(Antwoorden!$B$247:$B$254,D$7)/COUNT(Antwoorden!$B$247:$B$254)),0)</f>
        <v>0</v>
      </c>
      <c r="E27" s="173">
        <f>IF(COUNT(Antwoorden!$B$247:$B$254)&gt;0,(COUNTIF(Antwoorden!$B$247:$B$254,E$7)/COUNT(Antwoorden!$B$247:$B$254)),0)</f>
        <v>0</v>
      </c>
      <c r="F27" s="164">
        <f>IF(COUNT(Antwoorden!$B$247:$B$254)&gt;0,(COUNTIF(Antwoorden!$B$247:$B$254,F$7)/COUNT(Antwoorden!$B$247:$B$254)),0)</f>
        <v>0</v>
      </c>
      <c r="G27" s="185">
        <f t="shared" si="2"/>
        <v>0</v>
      </c>
      <c r="H27" s="180">
        <f>IF(COUNT(Antwoorden!B247:B254)&gt;0,SUM(Antwoorden!B247:B254)/(COUNT(Antwoorden!B247:B254)*Score_volledig),0)</f>
        <v>0</v>
      </c>
      <c r="I27" s="181">
        <f>IF(COUNT(Antwoorden!C247:C254)&gt;0,AVERAGE(Antwoorden!C247:C254),0)</f>
        <v>0</v>
      </c>
      <c r="J27" s="442">
        <f>IF(COUNT(Antwoorden!$B$247:$B$254)&gt;0,(COUNTIF(Antwoorden!$D$247:$D$254,1)/COUNT(Antwoorden!$B$247:$B$254)),0)</f>
        <v>0</v>
      </c>
      <c r="K27" s="61" t="str">
        <f t="shared" si="0"/>
        <v>(nog) gering (minder dan 50%)</v>
      </c>
      <c r="N27" s="452"/>
      <c r="O27" s="61" t="str">
        <f t="shared" si="1"/>
        <v>gering</v>
      </c>
    </row>
    <row r="28" spans="1:24" s="128" customFormat="1" ht="15" customHeight="1">
      <c r="A28" s="130"/>
      <c r="B28" s="132" t="s">
        <v>527</v>
      </c>
      <c r="C28" s="150">
        <f>IF(COUNT(Antwoorden!$B$257:$B$290)&gt;0,(COUNTIF(Antwoorden!$B$257:$B$290,C$7)/COUNT(Antwoorden!$B$257:$B$290)),0)</f>
        <v>0</v>
      </c>
      <c r="D28" s="151">
        <f>IF(COUNT(Antwoorden!$B$257:$B$290)&gt;0,(COUNTIF(Antwoorden!$B$257:$B$290,D$7)/COUNT(Antwoorden!$B$257:$B$290)),0)</f>
        <v>0</v>
      </c>
      <c r="E28" s="169">
        <f>IF(COUNT(Antwoorden!$B$257:$B$290)&gt;0,(COUNTIF(Antwoorden!$B$257:$B$290,E$7)/COUNT(Antwoorden!$B$257:$B$290)),0)</f>
        <v>0</v>
      </c>
      <c r="F28" s="152">
        <f>IF(COUNT(Antwoorden!$B$257:$B$290)&gt;0,(COUNTIF(Antwoorden!$B$257:$B$290,F$7)/COUNT(Antwoorden!$B$257:$B$290)),0)</f>
        <v>0</v>
      </c>
      <c r="G28" s="182">
        <f t="shared" si="2"/>
        <v>0</v>
      </c>
      <c r="H28" s="174">
        <f>IF(COUNT(Antwoorden!B257:B290)&gt;0,SUM(Antwoorden!B257:B290)/(COUNT(Antwoorden!B257:B290)*Score_volledig),0)</f>
        <v>0</v>
      </c>
      <c r="I28" s="175">
        <f>IF(COUNT(Antwoorden!C257:C290)&gt;0,AVERAGE(Antwoorden!C257:C290),0)</f>
        <v>0</v>
      </c>
      <c r="J28" s="438">
        <f>IF(COUNT(Antwoorden!$B$257:$B$290)&gt;0,(COUNTIF(Antwoorden!$D$257:$D$290,1)/COUNT(Antwoorden!$B$257:$B$290)),0)</f>
        <v>0</v>
      </c>
      <c r="K28" s="61" t="str">
        <f t="shared" si="0"/>
        <v>(nog) gering (minder dan 50%)</v>
      </c>
      <c r="L28" s="133"/>
      <c r="M28" s="133"/>
      <c r="N28" s="451"/>
      <c r="O28" s="61" t="str">
        <f t="shared" si="1"/>
        <v>gering</v>
      </c>
      <c r="P28" s="133"/>
      <c r="Q28" s="133"/>
      <c r="R28" s="133"/>
      <c r="S28" s="133"/>
      <c r="T28" s="133"/>
    </row>
    <row r="29" spans="1:24" ht="15" customHeight="1">
      <c r="A29" s="130"/>
      <c r="B29" s="135" t="s">
        <v>162</v>
      </c>
      <c r="C29" s="156">
        <f>IF(COUNT(Antwoorden!$B$257:$B$258)&gt;0,(COUNTIF(Antwoorden!$B$257:$B$258,C$7)/COUNT(Antwoorden!$B$257:$B$258)),0)</f>
        <v>0</v>
      </c>
      <c r="D29" s="157">
        <f>IF(COUNT(Antwoorden!$B$257:$B$258)&gt;0,(COUNTIF(Antwoorden!$B$257:$B$258,D$7)/COUNT(Antwoorden!$B$257:$B$258)),0)</f>
        <v>0</v>
      </c>
      <c r="E29" s="171">
        <f>IF(COUNT(Antwoorden!$B$257:$B$258)&gt;0,(COUNTIF(Antwoorden!$B$257:$B$258,E$7)/COUNT(Antwoorden!$B$257:$B$258)),0)</f>
        <v>0</v>
      </c>
      <c r="F29" s="158">
        <f>IF(COUNT(Antwoorden!$B$257:$B$258)&gt;0,(COUNTIF(Antwoorden!$B$257:$B$258,F$7)/COUNT(Antwoorden!$B$257:$B$258)),0)</f>
        <v>0</v>
      </c>
      <c r="G29" s="183">
        <f t="shared" si="2"/>
        <v>0</v>
      </c>
      <c r="H29" s="176">
        <f>IF(COUNT(Antwoorden!B257:B258)&gt;0,SUM(Antwoorden!B257:B258)/(COUNT(Antwoorden!B257:B258)*Score_volledig),0)</f>
        <v>0</v>
      </c>
      <c r="I29" s="177">
        <f>IF(COUNT(Antwoorden!C257:C258)&gt;0,AVERAGE(Antwoorden!C257:C258),0)</f>
        <v>0</v>
      </c>
      <c r="J29" s="440">
        <f>IF(COUNT(Antwoorden!$B$257:$B$258)&gt;0,(COUNTIF(Antwoorden!$D$257:$D$258,1)/COUNT(Antwoorden!$B$257:$B$258)),0)</f>
        <v>0</v>
      </c>
      <c r="K29" s="61" t="str">
        <f t="shared" si="0"/>
        <v>(nog) gering (minder dan 50%)</v>
      </c>
      <c r="N29" s="452"/>
      <c r="O29" s="61" t="str">
        <f t="shared" si="1"/>
        <v>gering</v>
      </c>
    </row>
    <row r="30" spans="1:24" ht="15" customHeight="1">
      <c r="A30" s="130"/>
      <c r="B30" s="145" t="s">
        <v>163</v>
      </c>
      <c r="C30" s="162">
        <f>IF(COUNT(Antwoorden!$B$262:$B$290)&gt;0,(COUNTIF(Antwoorden!$B$262:$B$290,C$7)/COUNT(Antwoorden!$B$262:$B$290)),0)</f>
        <v>0</v>
      </c>
      <c r="D30" s="163">
        <f>IF(COUNT(Antwoorden!$B$262:$B$290)&gt;0,(COUNTIF(Antwoorden!$B$262:$B$290,D$7)/COUNT(Antwoorden!$B$262:$B$290)),0)</f>
        <v>0</v>
      </c>
      <c r="E30" s="173">
        <f>IF(COUNT(Antwoorden!$B$262:$B$290)&gt;0,(COUNTIF(Antwoorden!$B$262:$B$290,E$7)/COUNT(Antwoorden!$B$262:$B$290)),0)</f>
        <v>0</v>
      </c>
      <c r="F30" s="164">
        <f>IF(COUNT(Antwoorden!$B$262:$B$290)&gt;0,(COUNTIF(Antwoorden!$B$262:$B$290,F$7)/COUNT(Antwoorden!$B$262:$B$290)),0)</f>
        <v>0</v>
      </c>
      <c r="G30" s="185">
        <f t="shared" si="2"/>
        <v>0</v>
      </c>
      <c r="H30" s="180">
        <f>IF(COUNT(Antwoorden!B262:B290)&gt;0,SUM(Antwoorden!B262:B290)/(COUNT(Antwoorden!B262:B290)*Score_volledig),0)</f>
        <v>0</v>
      </c>
      <c r="I30" s="181">
        <f>IF(COUNT(Antwoorden!C262:C290)&gt;0,AVERAGE(Antwoorden!C262:C290),0)</f>
        <v>0</v>
      </c>
      <c r="J30" s="442">
        <f>IF(COUNT(Antwoorden!$B$262:$B$290)&gt;0,(COUNTIF(Antwoorden!$D$262:$D$290,1)/COUNT(Antwoorden!$B$262:$B$290)),0)</f>
        <v>0</v>
      </c>
      <c r="K30" s="61" t="str">
        <f t="shared" si="0"/>
        <v>(nog) gering (minder dan 50%)</v>
      </c>
      <c r="N30" s="452"/>
      <c r="O30" s="61" t="str">
        <f t="shared" si="1"/>
        <v>gering</v>
      </c>
    </row>
    <row r="31" spans="1:24" ht="12.6" customHeight="1">
      <c r="A31" s="966" t="s">
        <v>628</v>
      </c>
      <c r="B31" s="966"/>
      <c r="C31" s="966"/>
      <c r="D31" s="966"/>
      <c r="E31" s="966"/>
      <c r="F31" s="966"/>
      <c r="G31" s="966"/>
      <c r="H31" s="966"/>
      <c r="I31" s="966"/>
    </row>
    <row r="32" spans="1:24" s="460" customFormat="1" ht="27" customHeight="1">
      <c r="A32" s="964" t="s">
        <v>707</v>
      </c>
      <c r="B32" s="965"/>
      <c r="C32" s="965"/>
      <c r="D32" s="965"/>
      <c r="E32" s="965"/>
      <c r="F32" s="965"/>
      <c r="G32" s="965"/>
      <c r="H32" s="965"/>
      <c r="I32" s="965"/>
      <c r="J32" s="445"/>
      <c r="K32" s="131"/>
      <c r="L32" s="131"/>
      <c r="M32" s="61"/>
      <c r="N32" s="61"/>
      <c r="O32" s="146"/>
      <c r="P32" s="131"/>
      <c r="Q32" s="131"/>
      <c r="R32" s="131"/>
      <c r="S32" s="131"/>
      <c r="T32" s="131"/>
      <c r="U32" s="131"/>
      <c r="V32" s="131"/>
      <c r="W32" s="131"/>
      <c r="X32" s="131"/>
    </row>
    <row r="33" spans="1:24" s="460" customFormat="1" ht="36" customHeight="1">
      <c r="A33" s="964" t="s">
        <v>708</v>
      </c>
      <c r="B33" s="965"/>
      <c r="C33" s="965"/>
      <c r="D33" s="965"/>
      <c r="E33" s="965"/>
      <c r="F33" s="965"/>
      <c r="G33" s="965"/>
      <c r="H33" s="965"/>
      <c r="I33" s="965"/>
      <c r="J33" s="447"/>
      <c r="K33" s="445"/>
      <c r="L33" s="445"/>
      <c r="M33" s="61"/>
      <c r="N33" s="61"/>
      <c r="O33" s="146"/>
      <c r="P33" s="131"/>
      <c r="Q33" s="131"/>
      <c r="R33" s="131"/>
      <c r="S33" s="131"/>
      <c r="T33" s="131"/>
      <c r="U33" s="131"/>
      <c r="V33" s="131"/>
      <c r="W33" s="131"/>
      <c r="X33" s="131"/>
    </row>
  </sheetData>
  <sheetProtection password="ED22" sheet="1" objects="1" scenarios="1"/>
  <mergeCells count="6">
    <mergeCell ref="A1:I1"/>
    <mergeCell ref="C5:F5"/>
    <mergeCell ref="A31:I31"/>
    <mergeCell ref="A32:I32"/>
    <mergeCell ref="A33:I65536"/>
    <mergeCell ref="A2:F2"/>
  </mergeCells>
  <conditionalFormatting sqref="A8:A30">
    <cfRule type="expression" dxfId="5" priority="4" stopIfTrue="1">
      <formula>AND($H8&lt;0.5,$I8&gt;1.5)</formula>
    </cfRule>
    <cfRule type="expression" dxfId="4" priority="5" stopIfTrue="1">
      <formula>AND($H8&lt;0.5,AND($I8&gt;=0.75,$I8&lt;=1.5))</formula>
    </cfRule>
    <cfRule type="expression" dxfId="3" priority="6" stopIfTrue="1">
      <formula>AND($H8&lt;0.5,$I8&lt;0.75)</formula>
    </cfRule>
  </conditionalFormatting>
  <conditionalFormatting sqref="C8:D30">
    <cfRule type="expression" dxfId="2" priority="3" stopIfTrue="1">
      <formula>SUM($C8:$D8)&gt;=0.5</formula>
    </cfRule>
  </conditionalFormatting>
  <conditionalFormatting sqref="E8:F30">
    <cfRule type="expression" dxfId="1" priority="2" stopIfTrue="1">
      <formula>SUM($E8:$F8)&gt;=0.5</formula>
    </cfRule>
  </conditionalFormatting>
  <conditionalFormatting sqref="J8:J30">
    <cfRule type="cellIs" dxfId="0" priority="1" stopIfTrue="1" operator="greaterThan">
      <formula>0</formula>
    </cfRule>
  </conditionalFormatting>
  <pageMargins left="0.74803149606299213" right="0.74803149606299213" top="0.57999999999999996" bottom="0.74" header="0.51181102362204722" footer="0.51181102362204722"/>
  <pageSetup paperSize="9" orientation="landscape" horizontalDpi="1200" verticalDpi="1200"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indexed="22"/>
    <pageSetUpPr fitToPage="1"/>
  </sheetPr>
  <dimension ref="A1:D63"/>
  <sheetViews>
    <sheetView zoomScaleNormal="100" workbookViewId="0">
      <selection activeCell="A26" sqref="A26"/>
    </sheetView>
  </sheetViews>
  <sheetFormatPr defaultColWidth="0" defaultRowHeight="12.75" zeroHeight="1"/>
  <cols>
    <col min="1" max="1" width="98.28515625" style="634" customWidth="1"/>
    <col min="2" max="2" width="1.7109375" style="619" customWidth="1"/>
    <col min="3" max="16384" width="0" style="619" hidden="1"/>
  </cols>
  <sheetData>
    <row r="1" spans="1:2" ht="62.25" customHeight="1">
      <c r="A1" s="696"/>
      <c r="B1" s="44"/>
    </row>
    <row r="2" spans="1:2" ht="40.5" customHeight="1">
      <c r="A2" s="697" t="s">
        <v>659</v>
      </c>
      <c r="B2" s="44"/>
    </row>
    <row r="3" spans="1:2" s="43" customFormat="1" ht="18">
      <c r="A3" s="620"/>
      <c r="B3" s="44"/>
    </row>
    <row r="4" spans="1:2" ht="71.25" customHeight="1">
      <c r="A4" s="621" t="s">
        <v>782</v>
      </c>
      <c r="B4" s="44"/>
    </row>
    <row r="5" spans="1:2">
      <c r="A5" s="621"/>
      <c r="B5" s="44"/>
    </row>
    <row r="6" spans="1:2">
      <c r="A6" s="621" t="s">
        <v>415</v>
      </c>
      <c r="B6" s="44"/>
    </row>
    <row r="7" spans="1:2">
      <c r="A7" s="43" t="s">
        <v>645</v>
      </c>
      <c r="B7" s="44"/>
    </row>
    <row r="8" spans="1:2">
      <c r="A8" s="43" t="s">
        <v>242</v>
      </c>
      <c r="B8" s="44"/>
    </row>
    <row r="9" spans="1:2">
      <c r="A9" s="43" t="s">
        <v>417</v>
      </c>
      <c r="B9" s="44"/>
    </row>
    <row r="10" spans="1:2">
      <c r="A10" s="43" t="s">
        <v>647</v>
      </c>
      <c r="B10" s="44"/>
    </row>
    <row r="11" spans="1:2">
      <c r="A11" s="43" t="s">
        <v>646</v>
      </c>
      <c r="B11" s="44"/>
    </row>
    <row r="12" spans="1:2">
      <c r="A12" s="621"/>
      <c r="B12" s="44"/>
    </row>
    <row r="13" spans="1:2" ht="84" customHeight="1">
      <c r="A13" s="622" t="s">
        <v>672</v>
      </c>
      <c r="B13" s="44"/>
    </row>
    <row r="14" spans="1:2">
      <c r="A14" s="623" t="s">
        <v>480</v>
      </c>
      <c r="B14" s="44"/>
    </row>
    <row r="15" spans="1:2">
      <c r="A15" s="622"/>
      <c r="B15" s="44"/>
    </row>
    <row r="16" spans="1:2" ht="24" customHeight="1">
      <c r="A16" s="624" t="s">
        <v>139</v>
      </c>
      <c r="B16" s="44"/>
    </row>
    <row r="17" spans="1:4" ht="114.75" customHeight="1">
      <c r="A17" s="695" t="s">
        <v>632</v>
      </c>
      <c r="B17" s="44"/>
    </row>
    <row r="18" spans="1:4" ht="33" customHeight="1">
      <c r="A18" s="625" t="s">
        <v>528</v>
      </c>
      <c r="B18" s="44"/>
    </row>
    <row r="19" spans="1:4" ht="77.25" customHeight="1">
      <c r="A19" s="622" t="s">
        <v>497</v>
      </c>
      <c r="B19" s="44"/>
    </row>
    <row r="20" spans="1:4" ht="28.5" customHeight="1">
      <c r="A20" s="622" t="s">
        <v>126</v>
      </c>
      <c r="B20" s="44"/>
    </row>
    <row r="21" spans="1:4">
      <c r="A21" s="692"/>
      <c r="B21" s="44"/>
    </row>
    <row r="22" spans="1:4" s="627" customFormat="1" ht="10.5">
      <c r="A22" s="694" t="s">
        <v>779</v>
      </c>
      <c r="B22" s="626"/>
    </row>
    <row r="23" spans="1:4" s="627" customFormat="1" ht="10.5">
      <c r="A23" s="693" t="s">
        <v>778</v>
      </c>
      <c r="B23" s="626"/>
    </row>
    <row r="24" spans="1:4" s="627" customFormat="1" ht="21" customHeight="1">
      <c r="A24" s="693" t="s">
        <v>777</v>
      </c>
      <c r="B24" s="626"/>
    </row>
    <row r="25" spans="1:4" s="627" customFormat="1" ht="10.5">
      <c r="A25" s="628"/>
      <c r="B25" s="626"/>
    </row>
    <row r="26" spans="1:4" s="630" customFormat="1" ht="26.25" customHeight="1">
      <c r="A26" s="714" t="s">
        <v>786</v>
      </c>
      <c r="B26" s="629"/>
    </row>
    <row r="27" spans="1:4" s="632" customFormat="1" ht="15" customHeight="1">
      <c r="A27" s="631" t="s">
        <v>590</v>
      </c>
      <c r="B27" s="38"/>
    </row>
    <row r="28" spans="1:4">
      <c r="A28" s="628"/>
      <c r="B28" s="626"/>
      <c r="C28" s="627"/>
      <c r="D28" s="627"/>
    </row>
    <row r="29" spans="1:4">
      <c r="A29" s="43"/>
      <c r="B29" s="44"/>
    </row>
    <row r="30" spans="1:4" ht="9" customHeight="1">
      <c r="A30" s="44"/>
      <c r="B30" s="44"/>
    </row>
    <row r="31" spans="1:4" hidden="1">
      <c r="A31" s="633"/>
    </row>
    <row r="32" spans="1:4" hidden="1">
      <c r="A32" s="633"/>
    </row>
    <row r="33" spans="1:1" hidden="1">
      <c r="A33" s="633"/>
    </row>
    <row r="34" spans="1:1" hidden="1">
      <c r="A34" s="633"/>
    </row>
    <row r="35" spans="1:1" hidden="1">
      <c r="A35" s="633"/>
    </row>
    <row r="36" spans="1:1" hidden="1">
      <c r="A36" s="633"/>
    </row>
    <row r="37" spans="1:1" hidden="1">
      <c r="A37" s="633"/>
    </row>
    <row r="38" spans="1:1" hidden="1">
      <c r="A38" s="633"/>
    </row>
    <row r="39" spans="1:1" hidden="1">
      <c r="A39" s="619"/>
    </row>
    <row r="40" spans="1:1" hidden="1">
      <c r="A40" s="619"/>
    </row>
    <row r="41" spans="1:1" hidden="1">
      <c r="A41" s="619"/>
    </row>
    <row r="42" spans="1:1" hidden="1">
      <c r="A42" s="619"/>
    </row>
    <row r="43" spans="1:1" hidden="1">
      <c r="A43" s="619"/>
    </row>
    <row r="44" spans="1:1" hidden="1">
      <c r="A44" s="619"/>
    </row>
    <row r="45" spans="1:1" hidden="1">
      <c r="A45" s="619"/>
    </row>
    <row r="46" spans="1:1" hidden="1">
      <c r="A46" s="619"/>
    </row>
    <row r="47" spans="1:1" hidden="1">
      <c r="A47" s="619"/>
    </row>
    <row r="48" spans="1:1" hidden="1">
      <c r="A48" s="619"/>
    </row>
    <row r="49" spans="1:1" hidden="1">
      <c r="A49" s="619"/>
    </row>
    <row r="50" spans="1:1" hidden="1">
      <c r="A50" s="619"/>
    </row>
    <row r="51" spans="1:1" hidden="1">
      <c r="A51" s="619"/>
    </row>
    <row r="52" spans="1:1" hidden="1">
      <c r="A52" s="619"/>
    </row>
    <row r="53" spans="1:1" hidden="1">
      <c r="A53" s="619"/>
    </row>
    <row r="54" spans="1:1" hidden="1">
      <c r="A54" s="619"/>
    </row>
    <row r="55" spans="1:1" hidden="1">
      <c r="A55" s="619"/>
    </row>
    <row r="56" spans="1:1" hidden="1">
      <c r="A56" s="619"/>
    </row>
    <row r="57" spans="1:1" hidden="1">
      <c r="A57" s="619"/>
    </row>
    <row r="58" spans="1:1" hidden="1">
      <c r="A58" s="619"/>
    </row>
    <row r="59" spans="1:1" hidden="1">
      <c r="A59" s="619"/>
    </row>
    <row r="60" spans="1:1" hidden="1">
      <c r="A60" s="619"/>
    </row>
    <row r="61" spans="1:1" hidden="1">
      <c r="A61" s="619"/>
    </row>
    <row r="62" spans="1:1" hidden="1">
      <c r="A62" s="619"/>
    </row>
    <row r="63" spans="1:1" hidden="1">
      <c r="A63" s="619"/>
    </row>
  </sheetData>
  <sheetProtection password="ED22" sheet="1" objects="1" scenarios="1"/>
  <customSheetViews>
    <customSheetView guid="{DA1CF5D9-5E01-450B-A893-345336955A5F}">
      <selection activeCell="D3" sqref="D3"/>
      <pageMargins left="0.75" right="0.75" top="1" bottom="1" header="0.5" footer="0.5"/>
      <pageSetup paperSize="9" orientation="portrait" horizontalDpi="300" verticalDpi="300" r:id="rId1"/>
      <headerFooter alignWithMargins="0"/>
    </customSheetView>
  </customSheetViews>
  <phoneticPr fontId="2" type="noConversion"/>
  <hyperlinks>
    <hyperlink ref="A26" r:id="rId2" tooltip="Website Informatiepunt Onderwijs &amp; Talentontwikkeling (SLO)" display="Meer achtergrondinformatie met betrekking tot (hoog)begaafde leerlingen in het basisonderwijs vindt u op de website van het Landelijk Informatiepunt (Hoog)begaafdheid Primair Onderwijs: hoogbegaafdheid.slo.nl"/>
    <hyperlink ref="A27" location="Toelichting!A1" tooltip="Toelichting per onderdeel" display="&gt;&gt; Ga naar: 'Toelichting' - voor een toelichting per onderdeel"/>
  </hyperlinks>
  <printOptions horizontalCentered="1"/>
  <pageMargins left="0.59055118110236227" right="0.59055118110236227" top="0.59055118110236227" bottom="0.59055118110236227" header="0.31496062992125984" footer="0.31496062992125984"/>
  <pageSetup paperSize="9" scale="93"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22"/>
    <pageSetUpPr fitToPage="1"/>
  </sheetPr>
  <dimension ref="A1:I21"/>
  <sheetViews>
    <sheetView topLeftCell="A7" zoomScaleNormal="100" workbookViewId="0">
      <selection activeCell="A18" sqref="A18"/>
    </sheetView>
  </sheetViews>
  <sheetFormatPr defaultColWidth="0" defaultRowHeight="12.75" zeroHeight="1"/>
  <cols>
    <col min="1" max="1" width="98.7109375" style="6" customWidth="1"/>
    <col min="2" max="2" width="1.7109375" style="6" customWidth="1"/>
    <col min="3" max="16384" width="0" style="6" hidden="1"/>
  </cols>
  <sheetData>
    <row r="1" spans="1:9" ht="24.95" customHeight="1">
      <c r="A1" s="635" t="s">
        <v>127</v>
      </c>
      <c r="B1" s="14"/>
    </row>
    <row r="2" spans="1:9" ht="24.95" customHeight="1">
      <c r="A2" s="636" t="s">
        <v>414</v>
      </c>
      <c r="B2" s="14"/>
    </row>
    <row r="3" spans="1:9" ht="138" customHeight="1">
      <c r="A3" s="637" t="s">
        <v>637</v>
      </c>
      <c r="B3" s="15"/>
      <c r="C3" s="18"/>
      <c r="D3" s="18"/>
      <c r="E3" s="18"/>
      <c r="F3" s="18"/>
      <c r="G3" s="18"/>
      <c r="H3" s="18"/>
    </row>
    <row r="4" spans="1:9" ht="24.95" customHeight="1">
      <c r="A4" s="636" t="s">
        <v>275</v>
      </c>
      <c r="B4" s="14"/>
    </row>
    <row r="5" spans="1:9" ht="150" customHeight="1">
      <c r="A5" s="637" t="s">
        <v>756</v>
      </c>
      <c r="B5" s="15"/>
      <c r="C5" s="18"/>
      <c r="D5" s="18"/>
      <c r="E5" s="18"/>
      <c r="F5" s="18"/>
      <c r="G5" s="18"/>
      <c r="H5" s="18"/>
    </row>
    <row r="6" spans="1:9" ht="96" customHeight="1">
      <c r="A6" s="638" t="s">
        <v>757</v>
      </c>
      <c r="B6" s="15"/>
      <c r="C6" s="18"/>
      <c r="D6" s="18"/>
      <c r="E6" s="18"/>
      <c r="F6" s="18"/>
      <c r="G6" s="18"/>
      <c r="H6" s="18"/>
    </row>
    <row r="7" spans="1:9" ht="24.95" customHeight="1">
      <c r="A7" s="636" t="s">
        <v>128</v>
      </c>
      <c r="B7" s="14"/>
    </row>
    <row r="8" spans="1:9" ht="165" customHeight="1">
      <c r="A8" s="637" t="s">
        <v>755</v>
      </c>
      <c r="B8" s="16"/>
      <c r="C8" s="19"/>
      <c r="D8" s="19"/>
      <c r="E8" s="19"/>
      <c r="F8" s="19"/>
      <c r="G8" s="19"/>
      <c r="H8" s="19"/>
      <c r="I8" s="20"/>
    </row>
    <row r="9" spans="1:9" ht="73.5" customHeight="1">
      <c r="A9" s="639" t="s">
        <v>524</v>
      </c>
      <c r="B9" s="17"/>
      <c r="C9" s="21"/>
      <c r="D9" s="21"/>
      <c r="E9" s="21"/>
      <c r="F9" s="21"/>
      <c r="G9" s="21"/>
      <c r="H9" s="21"/>
      <c r="I9" s="20"/>
    </row>
    <row r="10" spans="1:9" ht="27.75" customHeight="1">
      <c r="A10" s="640" t="s">
        <v>788</v>
      </c>
      <c r="B10" s="16"/>
      <c r="C10" s="19"/>
      <c r="D10" s="19"/>
      <c r="E10" s="19"/>
      <c r="F10" s="19"/>
      <c r="G10" s="19"/>
      <c r="H10" s="22"/>
      <c r="I10" s="20"/>
    </row>
    <row r="11" spans="1:9" ht="24.95" customHeight="1">
      <c r="A11" s="636" t="s">
        <v>75</v>
      </c>
      <c r="B11" s="14"/>
    </row>
    <row r="12" spans="1:9">
      <c r="A12" s="637" t="s">
        <v>130</v>
      </c>
      <c r="B12" s="14"/>
      <c r="H12" s="19"/>
      <c r="I12" s="20"/>
    </row>
    <row r="13" spans="1:9" ht="18.75" customHeight="1">
      <c r="A13" s="638" t="s">
        <v>131</v>
      </c>
      <c r="B13" s="14"/>
      <c r="H13" s="19"/>
      <c r="I13" s="20"/>
    </row>
    <row r="14" spans="1:9" ht="24.95" customHeight="1">
      <c r="A14" s="636" t="s">
        <v>129</v>
      </c>
      <c r="B14" s="14"/>
    </row>
    <row r="15" spans="1:9">
      <c r="A15" s="637" t="s">
        <v>132</v>
      </c>
      <c r="B15" s="15"/>
      <c r="C15" s="18"/>
      <c r="D15" s="18"/>
      <c r="E15" s="18"/>
      <c r="F15" s="18"/>
      <c r="G15" s="18"/>
      <c r="H15" s="18"/>
    </row>
    <row r="16" spans="1:9" ht="26.25" customHeight="1">
      <c r="A16" s="638" t="s">
        <v>133</v>
      </c>
      <c r="B16" s="15"/>
      <c r="C16" s="18"/>
      <c r="D16" s="18"/>
      <c r="E16" s="18"/>
      <c r="F16" s="18"/>
      <c r="G16" s="18"/>
      <c r="H16" s="18"/>
    </row>
    <row r="17" spans="1:8">
      <c r="A17" s="23"/>
      <c r="B17" s="15"/>
      <c r="C17" s="18"/>
      <c r="D17" s="18"/>
      <c r="E17" s="18"/>
      <c r="F17" s="18"/>
      <c r="G17" s="18"/>
      <c r="H17" s="18"/>
    </row>
    <row r="18" spans="1:8" s="609" customFormat="1" ht="17.45" customHeight="1">
      <c r="A18" s="606" t="s">
        <v>758</v>
      </c>
      <c r="B18" s="607"/>
      <c r="C18" s="608"/>
      <c r="D18" s="608"/>
      <c r="E18" s="608"/>
      <c r="F18" s="608"/>
      <c r="G18" s="608"/>
      <c r="H18" s="608"/>
    </row>
    <row r="19" spans="1:8">
      <c r="A19" s="3"/>
      <c r="B19" s="14"/>
    </row>
    <row r="20" spans="1:8">
      <c r="B20" s="14"/>
    </row>
    <row r="21" spans="1:8" ht="9" customHeight="1">
      <c r="A21" s="14"/>
      <c r="B21" s="14"/>
    </row>
  </sheetData>
  <sheetProtection password="ED22" sheet="1"/>
  <customSheetViews>
    <customSheetView guid="{DA1CF5D9-5E01-450B-A893-345336955A5F}">
      <rowBreaks count="1" manualBreakCount="1">
        <brk id="20" man="1"/>
      </rowBreaks>
      <pageMargins left="0.75" right="0.75" top="1" bottom="1" header="0.5" footer="0.5"/>
      <pageSetup paperSize="9" orientation="portrait" horizontalDpi="300" verticalDpi="300" r:id="rId1"/>
      <headerFooter alignWithMargins="0"/>
    </customSheetView>
  </customSheetViews>
  <phoneticPr fontId="2" type="noConversion"/>
  <hyperlinks>
    <hyperlink ref="A18" location="start_1" tooltip="Begin met invullen van Deel 1: Algemeen" display="Succes met invullen &gt;&gt; Ga naar Deel 1: Algemeen"/>
    <hyperlink ref="A2" location="Algemeen!A1" tooltip="Deel 1: Algemeen" display="Onderdeel 1: Algemeen"/>
    <hyperlink ref="A4" location="Toelichting!A1" tooltip="Deel 2: Signalering en vaststellen van (onderwijs)behoeften" display="Onderdeel 2: Signalering en vaststellen van (onderwijs)behoeften"/>
    <hyperlink ref="A7" location="'Onderwijs en begeleiding'!A1" tooltip="Deel 3: Aanpassingen in onderwijsaanbod en begeleiding" display="Onderdeel 3: Onderwijs en begeleiding"/>
    <hyperlink ref="A11" location="Evaluatie!A1" tooltip="Deel 4: Evaluatie" display="Onderdeel 4: Evaluatie"/>
    <hyperlink ref="A14" location="Beleid!A1" tooltip="Deel 5: Beleid" display="Onderdeel 5: Beleid"/>
    <hyperlink ref="A10" r:id="rId2"/>
    <hyperlink ref="A10:H10" r:id="rId3" display=" Hoogeveen, L., van Hell, J., Mooij, T., &amp; Verhoeven, L. (2004). Onderwijsaanpassingen voor hoogbegaafde leerlingen. Nijmegen: Centrum voor Begaafdheidsonderzoek."/>
  </hyperlinks>
  <printOptions horizontalCentered="1" verticalCentered="1"/>
  <pageMargins left="0.59055118110236227" right="0.59055118110236227" top="0.47244094488188981" bottom="0.59055118110236227" header="0.51181102362204722" footer="0.51181102362204722"/>
  <pageSetup paperSize="9" scale="89" orientation="portrait" r:id="rId4"/>
  <headerFooter scaleWithDoc="0" alignWithMargins="0"/>
  <rowBreaks count="1" manualBreakCount="1">
    <brk id="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CB0076"/>
  </sheetPr>
  <dimension ref="A1:N1484"/>
  <sheetViews>
    <sheetView zoomScaleNormal="100" workbookViewId="0">
      <pane ySplit="5" topLeftCell="A6" activePane="bottomLeft" state="frozen"/>
      <selection activeCell="D7" sqref="D7"/>
      <selection pane="bottomLeft" activeCell="C7" sqref="C7"/>
    </sheetView>
  </sheetViews>
  <sheetFormatPr defaultRowHeight="12.75" zeroHeight="1"/>
  <cols>
    <col min="1" max="1" width="3.7109375" style="89" customWidth="1"/>
    <col min="2" max="2" width="53.140625" style="29" customWidth="1"/>
    <col min="3" max="9" width="3.7109375" style="29" customWidth="1"/>
    <col min="10" max="10" width="3.5703125" style="167" customWidth="1"/>
    <col min="11" max="11" width="50" style="709" customWidth="1"/>
    <col min="12" max="12" width="15.28515625" style="68" customWidth="1"/>
    <col min="13" max="13" width="9.140625" style="29" hidden="1" customWidth="1"/>
    <col min="14" max="14" width="1.7109375" style="28" customWidth="1"/>
    <col min="15" max="16384" width="9.140625" style="53"/>
  </cols>
  <sheetData>
    <row r="1" spans="1:14" ht="26.25" customHeight="1" thickBot="1">
      <c r="A1" s="741" t="s">
        <v>414</v>
      </c>
      <c r="B1" s="742"/>
      <c r="C1" s="742"/>
      <c r="D1" s="742"/>
      <c r="E1" s="742"/>
      <c r="F1" s="742"/>
      <c r="G1" s="742"/>
      <c r="H1" s="742"/>
      <c r="I1" s="742"/>
      <c r="J1" s="742"/>
      <c r="K1" s="743"/>
      <c r="N1" s="31"/>
    </row>
    <row r="2" spans="1:14" ht="15">
      <c r="A2" s="752"/>
      <c r="B2" s="752"/>
      <c r="C2" s="752"/>
      <c r="D2" s="752"/>
      <c r="E2" s="752"/>
      <c r="F2" s="752"/>
      <c r="G2" s="752"/>
      <c r="H2" s="752"/>
      <c r="I2" s="752"/>
      <c r="J2" s="752"/>
      <c r="K2" s="752"/>
      <c r="N2" s="31"/>
    </row>
    <row r="3" spans="1:14" ht="22.5" customHeight="1">
      <c r="A3" s="88"/>
      <c r="B3" s="58"/>
      <c r="C3" s="754" t="s">
        <v>222</v>
      </c>
      <c r="D3" s="755"/>
      <c r="E3" s="755"/>
      <c r="F3" s="756"/>
      <c r="G3" s="755" t="s">
        <v>223</v>
      </c>
      <c r="H3" s="755"/>
      <c r="I3" s="756"/>
      <c r="J3" s="165"/>
      <c r="K3" s="701"/>
      <c r="N3" s="31"/>
    </row>
    <row r="4" spans="1:14" ht="68.25" customHeight="1">
      <c r="A4" s="748" t="s">
        <v>84</v>
      </c>
      <c r="B4" s="749"/>
      <c r="C4" s="205" t="s">
        <v>218</v>
      </c>
      <c r="D4" s="198" t="s">
        <v>219</v>
      </c>
      <c r="E4" s="199" t="s">
        <v>220</v>
      </c>
      <c r="F4" s="222" t="s">
        <v>221</v>
      </c>
      <c r="G4" s="217" t="s">
        <v>141</v>
      </c>
      <c r="H4" s="200" t="s">
        <v>436</v>
      </c>
      <c r="I4" s="206" t="s">
        <v>142</v>
      </c>
      <c r="J4" s="746" t="s">
        <v>143</v>
      </c>
      <c r="K4" s="744" t="s">
        <v>420</v>
      </c>
      <c r="L4" s="753" t="s">
        <v>264</v>
      </c>
      <c r="N4" s="31"/>
    </row>
    <row r="5" spans="1:14">
      <c r="A5" s="750"/>
      <c r="B5" s="751"/>
      <c r="C5" s="211">
        <v>0</v>
      </c>
      <c r="D5" s="478">
        <v>1</v>
      </c>
      <c r="E5" s="212">
        <v>2</v>
      </c>
      <c r="F5" s="213">
        <v>3</v>
      </c>
      <c r="G5" s="218">
        <v>0</v>
      </c>
      <c r="H5" s="212">
        <v>1</v>
      </c>
      <c r="I5" s="213">
        <v>2</v>
      </c>
      <c r="J5" s="747"/>
      <c r="K5" s="745"/>
      <c r="L5" s="753"/>
      <c r="N5" s="31"/>
    </row>
    <row r="6" spans="1:14" ht="25.5" customHeight="1">
      <c r="A6" s="223" t="s">
        <v>146</v>
      </c>
      <c r="B6" s="214" t="s">
        <v>263</v>
      </c>
      <c r="C6" s="738"/>
      <c r="D6" s="739"/>
      <c r="E6" s="739"/>
      <c r="F6" s="740"/>
      <c r="G6" s="215"/>
      <c r="H6" s="215"/>
      <c r="I6" s="216"/>
      <c r="J6" s="371"/>
      <c r="K6" s="702"/>
      <c r="L6" s="93"/>
      <c r="N6" s="31"/>
    </row>
    <row r="7" spans="1:14">
      <c r="A7" s="224" t="s">
        <v>297</v>
      </c>
      <c r="B7" s="201" t="s">
        <v>225</v>
      </c>
      <c r="C7" s="389"/>
      <c r="D7" s="479"/>
      <c r="E7" s="90"/>
      <c r="F7" s="207"/>
      <c r="G7" s="219"/>
      <c r="H7" s="90"/>
      <c r="I7" s="207"/>
      <c r="J7" s="372"/>
      <c r="K7" s="698"/>
      <c r="L7" s="92" t="str">
        <f>IF(OR(COUNTIF(C7:F7,"x")&gt;1,COUNTIF(G7:I7,"x")&gt;1),"Kies één optie",IF(AND(OR(C7="x",D7="x",E7="x",F7="x"),OR(G7="x",H7="x",I7="x")),"","&lt;&lt;"))</f>
        <v>&lt;&lt;</v>
      </c>
      <c r="M7" s="29" t="s">
        <v>419</v>
      </c>
      <c r="N7" s="31"/>
    </row>
    <row r="8" spans="1:14" ht="25.5" customHeight="1">
      <c r="A8" s="224" t="s">
        <v>297</v>
      </c>
      <c r="B8" s="201" t="s">
        <v>226</v>
      </c>
      <c r="C8" s="394"/>
      <c r="D8" s="503"/>
      <c r="E8" s="91"/>
      <c r="F8" s="209"/>
      <c r="G8" s="220"/>
      <c r="H8" s="91"/>
      <c r="I8" s="209"/>
      <c r="J8" s="373"/>
      <c r="K8" s="699"/>
      <c r="L8" s="92" t="str">
        <f t="shared" ref="L8:L22" si="0">IF(OR(COUNTIF(C8:F8,"x")&gt;1,COUNTIF(G8:I8,"x")&gt;1),"Kies één optie",IF(AND(OR(C8="x",D8="x",E8="x",F8="x"),OR(G8="x",H8="x",I8="x")),"","&lt;&lt;"))</f>
        <v>&lt;&lt;</v>
      </c>
      <c r="M8" s="29" t="s">
        <v>419</v>
      </c>
      <c r="N8" s="31"/>
    </row>
    <row r="9" spans="1:14" ht="50.25" customHeight="1">
      <c r="A9" s="226" t="s">
        <v>166</v>
      </c>
      <c r="B9" s="227" t="s">
        <v>276</v>
      </c>
      <c r="C9" s="395"/>
      <c r="D9" s="504"/>
      <c r="E9" s="229"/>
      <c r="F9" s="230"/>
      <c r="G9" s="228"/>
      <c r="H9" s="229"/>
      <c r="I9" s="230"/>
      <c r="J9" s="374"/>
      <c r="K9" s="700"/>
      <c r="L9" s="92" t="str">
        <f t="shared" si="0"/>
        <v>&lt;&lt;</v>
      </c>
      <c r="M9" s="29" t="s">
        <v>419</v>
      </c>
      <c r="N9" s="31"/>
    </row>
    <row r="10" spans="1:14" ht="36" customHeight="1">
      <c r="A10" s="231" t="s">
        <v>298</v>
      </c>
      <c r="B10" s="232" t="s">
        <v>265</v>
      </c>
      <c r="C10" s="262"/>
      <c r="D10" s="238"/>
      <c r="E10" s="238"/>
      <c r="F10" s="239"/>
      <c r="G10" s="238"/>
      <c r="H10" s="238"/>
      <c r="I10" s="239"/>
      <c r="J10" s="360"/>
      <c r="K10" s="703"/>
      <c r="L10" s="92"/>
      <c r="N10" s="31"/>
    </row>
    <row r="11" spans="1:14">
      <c r="A11" s="224" t="s">
        <v>297</v>
      </c>
      <c r="B11" s="201" t="s">
        <v>171</v>
      </c>
      <c r="C11" s="389"/>
      <c r="D11" s="479"/>
      <c r="E11" s="90"/>
      <c r="F11" s="207"/>
      <c r="G11" s="219"/>
      <c r="H11" s="90"/>
      <c r="I11" s="207"/>
      <c r="J11" s="372"/>
      <c r="K11" s="698"/>
      <c r="L11" s="92" t="str">
        <f t="shared" si="0"/>
        <v>&lt;&lt;</v>
      </c>
      <c r="M11" s="29" t="s">
        <v>419</v>
      </c>
      <c r="N11" s="31"/>
    </row>
    <row r="12" spans="1:14">
      <c r="A12" s="224" t="s">
        <v>297</v>
      </c>
      <c r="B12" s="201" t="s">
        <v>173</v>
      </c>
      <c r="C12" s="389"/>
      <c r="D12" s="479"/>
      <c r="E12" s="90"/>
      <c r="F12" s="207"/>
      <c r="G12" s="219"/>
      <c r="H12" s="90"/>
      <c r="I12" s="207"/>
      <c r="J12" s="372"/>
      <c r="K12" s="698"/>
      <c r="L12" s="92" t="str">
        <f t="shared" si="0"/>
        <v>&lt;&lt;</v>
      </c>
      <c r="M12" s="29" t="s">
        <v>419</v>
      </c>
      <c r="N12" s="31"/>
    </row>
    <row r="13" spans="1:14">
      <c r="A13" s="235" t="s">
        <v>297</v>
      </c>
      <c r="B13" s="236" t="s">
        <v>174</v>
      </c>
      <c r="C13" s="396"/>
      <c r="D13" s="505"/>
      <c r="E13" s="241"/>
      <c r="F13" s="242"/>
      <c r="G13" s="240"/>
      <c r="H13" s="241"/>
      <c r="I13" s="242"/>
      <c r="J13" s="375"/>
      <c r="K13" s="704"/>
      <c r="L13" s="92" t="str">
        <f t="shared" si="0"/>
        <v>&lt;&lt;</v>
      </c>
      <c r="M13" s="29" t="s">
        <v>419</v>
      </c>
      <c r="N13" s="31"/>
    </row>
    <row r="14" spans="1:14">
      <c r="A14" s="231" t="s">
        <v>299</v>
      </c>
      <c r="B14" s="232" t="s">
        <v>177</v>
      </c>
      <c r="C14" s="262"/>
      <c r="D14" s="238"/>
      <c r="E14" s="238"/>
      <c r="F14" s="239"/>
      <c r="G14" s="238"/>
      <c r="H14" s="238"/>
      <c r="I14" s="239"/>
      <c r="J14" s="360"/>
      <c r="K14" s="703"/>
      <c r="L14" s="92"/>
      <c r="N14" s="31"/>
    </row>
    <row r="15" spans="1:14" ht="15" customHeight="1">
      <c r="A15" s="224" t="s">
        <v>297</v>
      </c>
      <c r="B15" s="202" t="s">
        <v>179</v>
      </c>
      <c r="C15" s="389"/>
      <c r="D15" s="479"/>
      <c r="E15" s="90"/>
      <c r="F15" s="207"/>
      <c r="G15" s="219"/>
      <c r="H15" s="90"/>
      <c r="I15" s="207"/>
      <c r="J15" s="372"/>
      <c r="K15" s="698"/>
      <c r="L15" s="92" t="str">
        <f t="shared" si="0"/>
        <v>&lt;&lt;</v>
      </c>
      <c r="M15" s="29" t="s">
        <v>419</v>
      </c>
      <c r="N15" s="31"/>
    </row>
    <row r="16" spans="1:14" ht="36" customHeight="1">
      <c r="A16" s="224" t="s">
        <v>297</v>
      </c>
      <c r="B16" s="201" t="s">
        <v>234</v>
      </c>
      <c r="C16" s="389"/>
      <c r="D16" s="479"/>
      <c r="E16" s="90"/>
      <c r="F16" s="207"/>
      <c r="G16" s="219"/>
      <c r="H16" s="90"/>
      <c r="I16" s="207"/>
      <c r="J16" s="372"/>
      <c r="K16" s="698"/>
      <c r="L16" s="92" t="str">
        <f t="shared" si="0"/>
        <v>&lt;&lt;</v>
      </c>
      <c r="M16" s="29" t="s">
        <v>419</v>
      </c>
      <c r="N16" s="31"/>
    </row>
    <row r="17" spans="1:14" ht="25.5" customHeight="1">
      <c r="A17" s="235" t="s">
        <v>297</v>
      </c>
      <c r="B17" s="236" t="s">
        <v>217</v>
      </c>
      <c r="C17" s="396"/>
      <c r="D17" s="505"/>
      <c r="E17" s="241"/>
      <c r="F17" s="242"/>
      <c r="G17" s="240"/>
      <c r="H17" s="241"/>
      <c r="I17" s="242"/>
      <c r="J17" s="375"/>
      <c r="K17" s="704"/>
      <c r="L17" s="92" t="str">
        <f t="shared" si="0"/>
        <v>&lt;&lt;</v>
      </c>
      <c r="M17" s="29" t="s">
        <v>419</v>
      </c>
      <c r="N17" s="31"/>
    </row>
    <row r="18" spans="1:14" ht="25.5" customHeight="1">
      <c r="A18" s="226" t="s">
        <v>300</v>
      </c>
      <c r="B18" s="227" t="s">
        <v>228</v>
      </c>
      <c r="C18" s="395"/>
      <c r="D18" s="504"/>
      <c r="E18" s="229"/>
      <c r="F18" s="230"/>
      <c r="G18" s="228"/>
      <c r="H18" s="229"/>
      <c r="I18" s="230"/>
      <c r="J18" s="374"/>
      <c r="K18" s="700"/>
      <c r="L18" s="92" t="str">
        <f t="shared" si="0"/>
        <v>&lt;&lt;</v>
      </c>
      <c r="M18" s="29" t="s">
        <v>419</v>
      </c>
      <c r="N18" s="31"/>
    </row>
    <row r="19" spans="1:14" ht="25.5" customHeight="1">
      <c r="A19" s="231" t="s">
        <v>301</v>
      </c>
      <c r="B19" s="232" t="s">
        <v>410</v>
      </c>
      <c r="C19" s="262"/>
      <c r="D19" s="238"/>
      <c r="E19" s="238"/>
      <c r="F19" s="239"/>
      <c r="G19" s="238"/>
      <c r="H19" s="238"/>
      <c r="I19" s="239"/>
      <c r="J19" s="360"/>
      <c r="K19" s="703"/>
      <c r="L19" s="92"/>
      <c r="N19" s="31"/>
    </row>
    <row r="20" spans="1:14" ht="25.5" customHeight="1">
      <c r="A20" s="224" t="s">
        <v>297</v>
      </c>
      <c r="B20" s="201" t="s">
        <v>277</v>
      </c>
      <c r="C20" s="389"/>
      <c r="D20" s="479"/>
      <c r="E20" s="90"/>
      <c r="F20" s="207"/>
      <c r="G20" s="219"/>
      <c r="H20" s="90"/>
      <c r="I20" s="207"/>
      <c r="J20" s="372"/>
      <c r="K20" s="698"/>
      <c r="L20" s="92" t="str">
        <f t="shared" si="0"/>
        <v>&lt;&lt;</v>
      </c>
      <c r="M20" s="29" t="s">
        <v>419</v>
      </c>
      <c r="N20" s="31"/>
    </row>
    <row r="21" spans="1:14" ht="25.5" customHeight="1">
      <c r="A21" s="224" t="s">
        <v>297</v>
      </c>
      <c r="B21" s="201" t="s">
        <v>278</v>
      </c>
      <c r="C21" s="389"/>
      <c r="D21" s="479"/>
      <c r="E21" s="90"/>
      <c r="F21" s="207"/>
      <c r="G21" s="219"/>
      <c r="H21" s="90"/>
      <c r="I21" s="207"/>
      <c r="J21" s="372"/>
      <c r="K21" s="698"/>
      <c r="L21" s="92" t="str">
        <f t="shared" si="0"/>
        <v>&lt;&lt;</v>
      </c>
      <c r="M21" s="29" t="s">
        <v>419</v>
      </c>
      <c r="N21" s="31"/>
    </row>
    <row r="22" spans="1:14" ht="25.5" customHeight="1">
      <c r="A22" s="225" t="s">
        <v>297</v>
      </c>
      <c r="B22" s="204" t="s">
        <v>229</v>
      </c>
      <c r="C22" s="397"/>
      <c r="D22" s="506"/>
      <c r="E22" s="203"/>
      <c r="F22" s="210"/>
      <c r="G22" s="221"/>
      <c r="H22" s="203"/>
      <c r="I22" s="210"/>
      <c r="J22" s="376"/>
      <c r="K22" s="705"/>
      <c r="L22" s="92" t="str">
        <f t="shared" si="0"/>
        <v>&lt;&lt;</v>
      </c>
      <c r="M22" s="29" t="s">
        <v>419</v>
      </c>
      <c r="N22" s="31"/>
    </row>
    <row r="23" spans="1:14">
      <c r="A23" s="61"/>
      <c r="B23" s="28"/>
      <c r="C23" s="28"/>
      <c r="D23" s="28"/>
      <c r="E23" s="28"/>
      <c r="F23" s="28"/>
      <c r="G23" s="28"/>
      <c r="H23" s="28"/>
      <c r="I23" s="28"/>
      <c r="J23" s="36"/>
      <c r="K23" s="706"/>
      <c r="N23" s="31"/>
    </row>
    <row r="24" spans="1:14" ht="12.75" customHeight="1">
      <c r="A24" s="507"/>
      <c r="B24" s="508" t="s">
        <v>405</v>
      </c>
      <c r="C24" s="735" t="str">
        <f>IF(OR(COUNTIF(C7:F22,"x")&lt;M24,COUNTIF(G7:I22,"x")&lt;M24),"Nog niet alle vragen zijn (volledig) beantwoord","Ga verder met Deel 2")</f>
        <v>Nog niet alle vragen zijn (volledig) beantwoord</v>
      </c>
      <c r="D24" s="736"/>
      <c r="E24" s="736"/>
      <c r="F24" s="736"/>
      <c r="G24" s="736"/>
      <c r="H24" s="736"/>
      <c r="I24" s="736"/>
      <c r="J24" s="736"/>
      <c r="K24" s="737"/>
      <c r="M24" s="54">
        <f>COUNTIF(M7:M22,"x")</f>
        <v>13</v>
      </c>
      <c r="N24" s="31"/>
    </row>
    <row r="25" spans="1:14">
      <c r="A25" s="61"/>
      <c r="B25" s="28"/>
      <c r="C25" s="28"/>
      <c r="D25" s="28"/>
      <c r="E25" s="28"/>
      <c r="F25" s="28"/>
      <c r="G25" s="28"/>
      <c r="H25" s="28"/>
      <c r="I25" s="28"/>
      <c r="J25" s="36"/>
      <c r="K25" s="706"/>
      <c r="N25" s="31"/>
    </row>
    <row r="26" spans="1:14" ht="9" customHeight="1">
      <c r="A26" s="33"/>
      <c r="B26" s="31"/>
      <c r="C26" s="31"/>
      <c r="D26" s="31"/>
      <c r="E26" s="31"/>
      <c r="F26" s="31"/>
      <c r="G26" s="31"/>
      <c r="H26" s="31"/>
      <c r="I26" s="31"/>
      <c r="J26" s="166"/>
      <c r="K26" s="707"/>
      <c r="L26" s="74"/>
      <c r="M26" s="31"/>
      <c r="N26" s="31"/>
    </row>
    <row r="27" spans="1:14" ht="21" customHeight="1">
      <c r="A27" s="734" t="str">
        <f>IF(C24="Ga verder met Deel 2","","&lt;&lt; = nog niet (volledig) ingevuld: 'aanwezigheid' én 'mate van belang' ingevuld?")</f>
        <v>&lt;&lt; = nog niet (volledig) ingevuld: 'aanwezigheid' én 'mate van belang' ingevuld?</v>
      </c>
      <c r="B27" s="734"/>
      <c r="C27" s="734"/>
      <c r="D27" s="734"/>
      <c r="E27" s="734"/>
      <c r="F27" s="734"/>
      <c r="G27" s="734"/>
      <c r="H27" s="734"/>
      <c r="I27" s="734"/>
      <c r="J27" s="734"/>
      <c r="K27" s="734"/>
      <c r="M27" s="55"/>
    </row>
    <row r="28" spans="1:14" hidden="1">
      <c r="A28" s="34"/>
      <c r="B28" s="32"/>
      <c r="C28" s="32"/>
      <c r="D28" s="32"/>
      <c r="E28" s="32"/>
      <c r="F28" s="32"/>
      <c r="G28" s="32"/>
      <c r="H28" s="32"/>
      <c r="I28" s="32"/>
      <c r="J28" s="39"/>
      <c r="K28" s="708"/>
      <c r="L28" s="75"/>
      <c r="M28" s="32"/>
      <c r="N28" s="32"/>
    </row>
    <row r="29" spans="1:14" hidden="1">
      <c r="A29" s="34"/>
      <c r="B29" s="32"/>
      <c r="C29" s="32"/>
      <c r="D29" s="32"/>
      <c r="E29" s="32"/>
      <c r="F29" s="32"/>
      <c r="G29" s="32"/>
      <c r="H29" s="32"/>
      <c r="I29" s="32"/>
      <c r="J29" s="39"/>
      <c r="K29" s="708"/>
      <c r="L29" s="75"/>
      <c r="M29" s="32"/>
      <c r="N29" s="32"/>
    </row>
    <row r="30" spans="1:14" hidden="1">
      <c r="A30" s="34"/>
      <c r="B30" s="32"/>
      <c r="C30" s="32"/>
      <c r="D30" s="32"/>
      <c r="E30" s="32"/>
      <c r="F30" s="32"/>
      <c r="G30" s="32"/>
      <c r="H30" s="32"/>
      <c r="I30" s="32"/>
      <c r="J30" s="39"/>
      <c r="K30" s="708"/>
      <c r="L30" s="75"/>
      <c r="M30" s="32"/>
      <c r="N30" s="32"/>
    </row>
    <row r="31" spans="1:14" hidden="1">
      <c r="A31" s="34"/>
      <c r="B31" s="32"/>
      <c r="C31" s="32"/>
      <c r="D31" s="32"/>
      <c r="E31" s="32"/>
      <c r="F31" s="32"/>
      <c r="G31" s="32"/>
      <c r="H31" s="32"/>
      <c r="I31" s="32"/>
      <c r="J31" s="39"/>
      <c r="K31" s="708"/>
      <c r="L31" s="75"/>
      <c r="M31" s="32"/>
      <c r="N31" s="32"/>
    </row>
    <row r="32" spans="1:14" hidden="1">
      <c r="A32" s="34"/>
      <c r="B32" s="32"/>
      <c r="C32" s="32"/>
      <c r="D32" s="32"/>
      <c r="E32" s="32"/>
      <c r="F32" s="32"/>
      <c r="G32" s="32"/>
      <c r="H32" s="32"/>
      <c r="I32" s="32"/>
      <c r="J32" s="39"/>
      <c r="K32" s="708"/>
      <c r="L32" s="75"/>
      <c r="M32" s="32"/>
      <c r="N32" s="32"/>
    </row>
    <row r="33" spans="1:14" hidden="1">
      <c r="A33" s="34"/>
      <c r="B33" s="32"/>
      <c r="C33" s="32"/>
      <c r="D33" s="32"/>
      <c r="E33" s="32"/>
      <c r="F33" s="32"/>
      <c r="G33" s="32"/>
      <c r="H33" s="32"/>
      <c r="I33" s="32"/>
      <c r="J33" s="39"/>
      <c r="K33" s="708"/>
      <c r="L33" s="75"/>
      <c r="M33" s="32"/>
      <c r="N33" s="32"/>
    </row>
    <row r="34" spans="1:14" hidden="1">
      <c r="A34" s="34"/>
      <c r="B34" s="32"/>
      <c r="C34" s="32"/>
      <c r="D34" s="32"/>
      <c r="E34" s="32"/>
      <c r="F34" s="32"/>
      <c r="G34" s="32"/>
      <c r="H34" s="32"/>
      <c r="I34" s="32"/>
      <c r="J34" s="39"/>
      <c r="K34" s="708"/>
      <c r="L34" s="75"/>
      <c r="M34" s="32"/>
      <c r="N34" s="32"/>
    </row>
    <row r="35" spans="1:14" hidden="1">
      <c r="A35" s="34"/>
      <c r="B35" s="32"/>
      <c r="C35" s="32"/>
      <c r="D35" s="32"/>
      <c r="E35" s="32"/>
      <c r="F35" s="32"/>
      <c r="G35" s="32"/>
      <c r="H35" s="32"/>
      <c r="I35" s="32"/>
      <c r="J35" s="39"/>
      <c r="K35" s="708"/>
      <c r="L35" s="75"/>
      <c r="M35" s="32"/>
      <c r="N35" s="32"/>
    </row>
    <row r="36" spans="1:14" hidden="1">
      <c r="A36" s="34"/>
      <c r="B36" s="32"/>
      <c r="C36" s="32"/>
      <c r="D36" s="32"/>
      <c r="E36" s="32"/>
      <c r="F36" s="32"/>
      <c r="G36" s="32"/>
      <c r="H36" s="32"/>
      <c r="I36" s="32"/>
      <c r="J36" s="39"/>
      <c r="K36" s="708"/>
      <c r="L36" s="75"/>
      <c r="M36" s="32"/>
      <c r="N36" s="32"/>
    </row>
    <row r="37" spans="1:14" hidden="1">
      <c r="A37" s="34"/>
      <c r="B37" s="32"/>
      <c r="C37" s="32"/>
      <c r="D37" s="32"/>
      <c r="E37" s="32"/>
      <c r="F37" s="32"/>
      <c r="G37" s="32"/>
      <c r="H37" s="32"/>
      <c r="I37" s="32"/>
      <c r="J37" s="39"/>
      <c r="K37" s="708"/>
      <c r="L37" s="75"/>
      <c r="M37" s="32"/>
      <c r="N37" s="32"/>
    </row>
    <row r="38" spans="1:14" hidden="1">
      <c r="A38" s="34"/>
      <c r="B38" s="32"/>
      <c r="C38" s="32"/>
      <c r="D38" s="32"/>
      <c r="E38" s="32"/>
      <c r="F38" s="32"/>
      <c r="G38" s="32"/>
      <c r="H38" s="32"/>
      <c r="I38" s="32"/>
      <c r="J38" s="39"/>
      <c r="K38" s="708"/>
      <c r="L38" s="75"/>
      <c r="M38" s="32"/>
      <c r="N38" s="32"/>
    </row>
    <row r="39" spans="1:14" hidden="1">
      <c r="A39" s="34"/>
      <c r="B39" s="32"/>
      <c r="C39" s="32"/>
      <c r="D39" s="32"/>
      <c r="E39" s="32"/>
      <c r="F39" s="32"/>
      <c r="G39" s="32"/>
      <c r="H39" s="32"/>
      <c r="I39" s="32"/>
      <c r="J39" s="39"/>
      <c r="K39" s="708"/>
      <c r="L39" s="75"/>
      <c r="M39" s="32"/>
      <c r="N39" s="32"/>
    </row>
    <row r="40" spans="1:14" hidden="1">
      <c r="A40" s="34"/>
      <c r="B40" s="32"/>
      <c r="C40" s="32"/>
      <c r="D40" s="32"/>
      <c r="E40" s="32"/>
      <c r="F40" s="32"/>
      <c r="G40" s="32"/>
      <c r="H40" s="32"/>
      <c r="I40" s="32"/>
      <c r="J40" s="39"/>
      <c r="K40" s="708"/>
      <c r="L40" s="75"/>
      <c r="M40" s="32"/>
      <c r="N40" s="32"/>
    </row>
    <row r="41" spans="1:14" hidden="1">
      <c r="A41" s="34"/>
      <c r="B41" s="32"/>
      <c r="C41" s="32"/>
      <c r="D41" s="32"/>
      <c r="E41" s="32"/>
      <c r="F41" s="32"/>
      <c r="G41" s="32"/>
      <c r="H41" s="32"/>
      <c r="I41" s="32"/>
      <c r="J41" s="39"/>
      <c r="K41" s="708"/>
      <c r="L41" s="75"/>
      <c r="M41" s="32"/>
      <c r="N41" s="32"/>
    </row>
    <row r="42" spans="1:14" hidden="1">
      <c r="A42" s="34"/>
      <c r="B42" s="32"/>
      <c r="C42" s="32"/>
      <c r="D42" s="32"/>
      <c r="E42" s="32"/>
      <c r="F42" s="32"/>
      <c r="G42" s="32"/>
      <c r="H42" s="32"/>
      <c r="I42" s="32"/>
      <c r="J42" s="39"/>
      <c r="K42" s="708"/>
      <c r="L42" s="75"/>
      <c r="M42" s="32"/>
      <c r="N42" s="32"/>
    </row>
    <row r="43" spans="1:14" hidden="1">
      <c r="A43" s="34"/>
      <c r="B43" s="32"/>
      <c r="C43" s="32"/>
      <c r="D43" s="32"/>
      <c r="E43" s="32"/>
      <c r="F43" s="32"/>
      <c r="G43" s="32"/>
      <c r="H43" s="32"/>
      <c r="I43" s="32"/>
      <c r="J43" s="39"/>
      <c r="K43" s="708"/>
      <c r="L43" s="75"/>
      <c r="M43" s="32"/>
      <c r="N43" s="32"/>
    </row>
    <row r="44" spans="1:14" hidden="1">
      <c r="A44" s="34"/>
      <c r="B44" s="32"/>
      <c r="C44" s="32"/>
      <c r="D44" s="32"/>
      <c r="E44" s="32"/>
      <c r="F44" s="32"/>
      <c r="G44" s="32"/>
      <c r="H44" s="32"/>
      <c r="I44" s="32"/>
      <c r="J44" s="39"/>
      <c r="K44" s="708"/>
      <c r="L44" s="75"/>
      <c r="M44" s="32"/>
      <c r="N44" s="32"/>
    </row>
    <row r="45" spans="1:14" hidden="1">
      <c r="A45" s="34"/>
      <c r="B45" s="32"/>
      <c r="C45" s="32"/>
      <c r="D45" s="32"/>
      <c r="E45" s="32"/>
      <c r="F45" s="32"/>
      <c r="G45" s="32"/>
      <c r="H45" s="32"/>
      <c r="I45" s="32"/>
      <c r="J45" s="39"/>
      <c r="K45" s="708"/>
      <c r="L45" s="75"/>
      <c r="M45" s="32"/>
      <c r="N45" s="32"/>
    </row>
    <row r="46" spans="1:14" hidden="1">
      <c r="A46" s="34"/>
      <c r="B46" s="32"/>
      <c r="C46" s="32"/>
      <c r="D46" s="32"/>
      <c r="E46" s="32"/>
      <c r="F46" s="32"/>
      <c r="G46" s="32"/>
      <c r="H46" s="32"/>
      <c r="I46" s="32"/>
      <c r="J46" s="39"/>
      <c r="K46" s="708"/>
      <c r="L46" s="75"/>
      <c r="M46" s="32"/>
      <c r="N46" s="32"/>
    </row>
    <row r="47" spans="1:14" s="32" customFormat="1" hidden="1">
      <c r="A47" s="34"/>
      <c r="J47" s="39"/>
      <c r="K47" s="708"/>
      <c r="L47" s="75"/>
    </row>
    <row r="48" spans="1:14" s="32" customFormat="1" hidden="1">
      <c r="A48" s="34"/>
      <c r="J48" s="39"/>
      <c r="K48" s="708"/>
      <c r="L48" s="75"/>
    </row>
    <row r="49" spans="1:12" s="32" customFormat="1" hidden="1">
      <c r="A49" s="34"/>
      <c r="J49" s="39"/>
      <c r="K49" s="708"/>
      <c r="L49" s="75"/>
    </row>
    <row r="50" spans="1:12" s="32" customFormat="1" hidden="1">
      <c r="A50" s="34"/>
      <c r="J50" s="39"/>
      <c r="K50" s="708"/>
      <c r="L50" s="75"/>
    </row>
    <row r="51" spans="1:12" s="32" customFormat="1" hidden="1">
      <c r="A51" s="34"/>
      <c r="J51" s="39"/>
      <c r="K51" s="708"/>
      <c r="L51" s="75"/>
    </row>
    <row r="52" spans="1:12" s="32" customFormat="1" hidden="1">
      <c r="A52" s="34"/>
      <c r="J52" s="39"/>
      <c r="K52" s="708"/>
      <c r="L52" s="75"/>
    </row>
    <row r="53" spans="1:12" s="32" customFormat="1" hidden="1">
      <c r="A53" s="34"/>
      <c r="J53" s="39"/>
      <c r="K53" s="708"/>
      <c r="L53" s="75"/>
    </row>
    <row r="54" spans="1:12" s="32" customFormat="1" hidden="1">
      <c r="A54" s="34"/>
      <c r="J54" s="39"/>
      <c r="K54" s="708"/>
      <c r="L54" s="75"/>
    </row>
    <row r="55" spans="1:12" s="32" customFormat="1" hidden="1">
      <c r="A55" s="34"/>
      <c r="J55" s="39"/>
      <c r="K55" s="708"/>
      <c r="L55" s="75"/>
    </row>
    <row r="56" spans="1:12" s="32" customFormat="1" hidden="1">
      <c r="A56" s="34"/>
      <c r="J56" s="39"/>
      <c r="K56" s="708"/>
      <c r="L56" s="75"/>
    </row>
    <row r="57" spans="1:12" s="32" customFormat="1" hidden="1">
      <c r="A57" s="34"/>
      <c r="J57" s="39"/>
      <c r="K57" s="708"/>
      <c r="L57" s="75"/>
    </row>
    <row r="58" spans="1:12" s="32" customFormat="1" hidden="1">
      <c r="A58" s="34"/>
      <c r="J58" s="39"/>
      <c r="K58" s="708"/>
      <c r="L58" s="75"/>
    </row>
    <row r="59" spans="1:12" s="32" customFormat="1" hidden="1">
      <c r="A59" s="34"/>
      <c r="J59" s="39"/>
      <c r="K59" s="708"/>
      <c r="L59" s="75"/>
    </row>
    <row r="60" spans="1:12" s="32" customFormat="1" hidden="1">
      <c r="A60" s="34"/>
      <c r="J60" s="39"/>
      <c r="K60" s="708"/>
      <c r="L60" s="75"/>
    </row>
    <row r="61" spans="1:12" s="32" customFormat="1" hidden="1">
      <c r="A61" s="34"/>
      <c r="J61" s="39"/>
      <c r="K61" s="708"/>
      <c r="L61" s="75"/>
    </row>
    <row r="62" spans="1:12" s="32" customFormat="1" hidden="1">
      <c r="A62" s="34"/>
      <c r="J62" s="39"/>
      <c r="K62" s="708"/>
      <c r="L62" s="75"/>
    </row>
    <row r="63" spans="1:12" s="32" customFormat="1" hidden="1">
      <c r="A63" s="34"/>
      <c r="J63" s="39"/>
      <c r="K63" s="708"/>
      <c r="L63" s="75"/>
    </row>
    <row r="64" spans="1:12" s="32" customFormat="1" hidden="1">
      <c r="A64" s="34"/>
      <c r="J64" s="39"/>
      <c r="K64" s="708"/>
      <c r="L64" s="75"/>
    </row>
    <row r="65" spans="1:12" s="32" customFormat="1" hidden="1">
      <c r="A65" s="34"/>
      <c r="J65" s="39"/>
      <c r="K65" s="708"/>
      <c r="L65" s="75"/>
    </row>
    <row r="66" spans="1:12" s="32" customFormat="1" hidden="1">
      <c r="A66" s="34"/>
      <c r="J66" s="39"/>
      <c r="K66" s="708"/>
      <c r="L66" s="75"/>
    </row>
    <row r="67" spans="1:12" s="32" customFormat="1" hidden="1">
      <c r="A67" s="34"/>
      <c r="J67" s="39"/>
      <c r="K67" s="708"/>
      <c r="L67" s="75"/>
    </row>
    <row r="68" spans="1:12" s="32" customFormat="1" hidden="1">
      <c r="A68" s="34"/>
      <c r="J68" s="39"/>
      <c r="K68" s="708"/>
      <c r="L68" s="75"/>
    </row>
    <row r="69" spans="1:12" s="32" customFormat="1" hidden="1">
      <c r="A69" s="34"/>
      <c r="J69" s="39"/>
      <c r="K69" s="708"/>
      <c r="L69" s="75"/>
    </row>
    <row r="70" spans="1:12" s="32" customFormat="1" hidden="1">
      <c r="A70" s="34"/>
      <c r="J70" s="39"/>
      <c r="K70" s="708"/>
      <c r="L70" s="75"/>
    </row>
    <row r="71" spans="1:12" s="32" customFormat="1" hidden="1">
      <c r="A71" s="34"/>
      <c r="J71" s="39"/>
      <c r="K71" s="708"/>
      <c r="L71" s="75"/>
    </row>
    <row r="72" spans="1:12" s="32" customFormat="1" hidden="1">
      <c r="A72" s="34"/>
      <c r="J72" s="39"/>
      <c r="K72" s="708"/>
      <c r="L72" s="75"/>
    </row>
    <row r="73" spans="1:12" s="32" customFormat="1" hidden="1">
      <c r="A73" s="34"/>
      <c r="J73" s="39"/>
      <c r="K73" s="708"/>
      <c r="L73" s="75"/>
    </row>
    <row r="74" spans="1:12" s="32" customFormat="1" hidden="1">
      <c r="A74" s="34"/>
      <c r="J74" s="39"/>
      <c r="K74" s="708"/>
      <c r="L74" s="75"/>
    </row>
    <row r="75" spans="1:12" s="32" customFormat="1" hidden="1">
      <c r="A75" s="34"/>
      <c r="J75" s="39"/>
      <c r="K75" s="708"/>
      <c r="L75" s="75"/>
    </row>
    <row r="76" spans="1:12" s="32" customFormat="1" hidden="1">
      <c r="A76" s="34"/>
      <c r="J76" s="39"/>
      <c r="K76" s="708"/>
      <c r="L76" s="75"/>
    </row>
    <row r="77" spans="1:12" s="32" customFormat="1" hidden="1">
      <c r="A77" s="34"/>
      <c r="J77" s="39"/>
      <c r="K77" s="708"/>
      <c r="L77" s="75"/>
    </row>
    <row r="78" spans="1:12" s="32" customFormat="1" hidden="1">
      <c r="A78" s="34"/>
      <c r="J78" s="39"/>
      <c r="K78" s="708"/>
      <c r="L78" s="75"/>
    </row>
    <row r="79" spans="1:12" s="32" customFormat="1" hidden="1">
      <c r="A79" s="34"/>
      <c r="J79" s="39"/>
      <c r="K79" s="708"/>
      <c r="L79" s="75"/>
    </row>
    <row r="80" spans="1:12" s="32" customFormat="1" hidden="1">
      <c r="A80" s="34"/>
      <c r="J80" s="39"/>
      <c r="K80" s="708"/>
      <c r="L80" s="75"/>
    </row>
    <row r="81" spans="1:12" s="32" customFormat="1" hidden="1">
      <c r="A81" s="34"/>
      <c r="J81" s="39"/>
      <c r="K81" s="708"/>
      <c r="L81" s="75"/>
    </row>
    <row r="82" spans="1:12" s="32" customFormat="1" hidden="1">
      <c r="A82" s="34"/>
      <c r="J82" s="39"/>
      <c r="K82" s="708"/>
      <c r="L82" s="75"/>
    </row>
    <row r="83" spans="1:12" s="32" customFormat="1" hidden="1">
      <c r="A83" s="34"/>
      <c r="J83" s="39"/>
      <c r="K83" s="708"/>
      <c r="L83" s="75"/>
    </row>
    <row r="84" spans="1:12" s="32" customFormat="1" hidden="1">
      <c r="A84" s="34"/>
      <c r="J84" s="39"/>
      <c r="K84" s="708"/>
      <c r="L84" s="75"/>
    </row>
    <row r="85" spans="1:12" s="32" customFormat="1" hidden="1">
      <c r="A85" s="34"/>
      <c r="J85" s="39"/>
      <c r="K85" s="708"/>
      <c r="L85" s="75"/>
    </row>
    <row r="86" spans="1:12" s="32" customFormat="1" hidden="1">
      <c r="A86" s="34"/>
      <c r="J86" s="39"/>
      <c r="K86" s="708"/>
      <c r="L86" s="75"/>
    </row>
    <row r="87" spans="1:12" s="32" customFormat="1" hidden="1">
      <c r="A87" s="34"/>
      <c r="J87" s="39"/>
      <c r="K87" s="708"/>
      <c r="L87" s="75"/>
    </row>
    <row r="88" spans="1:12" s="32" customFormat="1" hidden="1">
      <c r="A88" s="34"/>
      <c r="J88" s="39"/>
      <c r="K88" s="708"/>
      <c r="L88" s="75"/>
    </row>
    <row r="89" spans="1:12" s="32" customFormat="1" hidden="1">
      <c r="A89" s="34"/>
      <c r="J89" s="39"/>
      <c r="K89" s="708"/>
      <c r="L89" s="75"/>
    </row>
    <row r="90" spans="1:12" s="32" customFormat="1" hidden="1">
      <c r="A90" s="34"/>
      <c r="J90" s="39"/>
      <c r="K90" s="708"/>
      <c r="L90" s="75"/>
    </row>
    <row r="91" spans="1:12" s="32" customFormat="1" hidden="1">
      <c r="A91" s="34"/>
      <c r="J91" s="39"/>
      <c r="K91" s="708"/>
      <c r="L91" s="75"/>
    </row>
    <row r="92" spans="1:12" s="32" customFormat="1" hidden="1">
      <c r="A92" s="34"/>
      <c r="J92" s="39"/>
      <c r="K92" s="708"/>
      <c r="L92" s="75"/>
    </row>
    <row r="93" spans="1:12" s="32" customFormat="1" hidden="1">
      <c r="A93" s="34"/>
      <c r="J93" s="39"/>
      <c r="K93" s="708"/>
      <c r="L93" s="75"/>
    </row>
    <row r="94" spans="1:12" s="32" customFormat="1" hidden="1">
      <c r="A94" s="34"/>
      <c r="J94" s="39"/>
      <c r="K94" s="708"/>
      <c r="L94" s="75"/>
    </row>
    <row r="95" spans="1:12" s="32" customFormat="1" hidden="1">
      <c r="A95" s="34"/>
      <c r="J95" s="39"/>
      <c r="K95" s="708"/>
      <c r="L95" s="75"/>
    </row>
    <row r="96" spans="1:12" s="32" customFormat="1" hidden="1">
      <c r="A96" s="34"/>
      <c r="J96" s="39"/>
      <c r="K96" s="708"/>
      <c r="L96" s="75"/>
    </row>
    <row r="97" spans="1:12" s="32" customFormat="1" hidden="1">
      <c r="A97" s="34"/>
      <c r="J97" s="39"/>
      <c r="K97" s="708"/>
      <c r="L97" s="75"/>
    </row>
    <row r="98" spans="1:12" s="32" customFormat="1" hidden="1">
      <c r="A98" s="34"/>
      <c r="J98" s="39"/>
      <c r="K98" s="708"/>
      <c r="L98" s="75"/>
    </row>
    <row r="99" spans="1:12" s="32" customFormat="1" hidden="1">
      <c r="A99" s="34"/>
      <c r="J99" s="39"/>
      <c r="K99" s="708"/>
      <c r="L99" s="75"/>
    </row>
    <row r="100" spans="1:12" s="32" customFormat="1" hidden="1">
      <c r="A100" s="34"/>
      <c r="J100" s="39"/>
      <c r="K100" s="708"/>
      <c r="L100" s="75"/>
    </row>
    <row r="101" spans="1:12" s="32" customFormat="1" hidden="1">
      <c r="A101" s="34"/>
      <c r="J101" s="39"/>
      <c r="K101" s="708"/>
      <c r="L101" s="75"/>
    </row>
    <row r="102" spans="1:12" s="32" customFormat="1" hidden="1">
      <c r="A102" s="34"/>
      <c r="J102" s="39"/>
      <c r="K102" s="708"/>
      <c r="L102" s="75"/>
    </row>
    <row r="103" spans="1:12" s="32" customFormat="1" hidden="1">
      <c r="A103" s="34"/>
      <c r="J103" s="39"/>
      <c r="K103" s="708"/>
      <c r="L103" s="75"/>
    </row>
    <row r="104" spans="1:12" s="32" customFormat="1" hidden="1">
      <c r="A104" s="34"/>
      <c r="J104" s="39"/>
      <c r="K104" s="708"/>
      <c r="L104" s="75"/>
    </row>
    <row r="105" spans="1:12" s="32" customFormat="1" hidden="1">
      <c r="A105" s="34"/>
      <c r="J105" s="39"/>
      <c r="K105" s="708"/>
      <c r="L105" s="75"/>
    </row>
    <row r="106" spans="1:12" s="32" customFormat="1" hidden="1">
      <c r="A106" s="34"/>
      <c r="J106" s="39"/>
      <c r="K106" s="708"/>
      <c r="L106" s="75"/>
    </row>
    <row r="107" spans="1:12" s="32" customFormat="1" hidden="1">
      <c r="A107" s="34"/>
      <c r="J107" s="39"/>
      <c r="K107" s="708"/>
      <c r="L107" s="75"/>
    </row>
    <row r="108" spans="1:12" s="32" customFormat="1" hidden="1">
      <c r="A108" s="34"/>
      <c r="J108" s="39"/>
      <c r="K108" s="708"/>
      <c r="L108" s="75"/>
    </row>
    <row r="109" spans="1:12" s="32" customFormat="1" hidden="1">
      <c r="A109" s="34"/>
      <c r="J109" s="39"/>
      <c r="K109" s="708"/>
      <c r="L109" s="75"/>
    </row>
    <row r="110" spans="1:12" s="32" customFormat="1" hidden="1">
      <c r="A110" s="34"/>
      <c r="J110" s="39"/>
      <c r="K110" s="708"/>
      <c r="L110" s="75"/>
    </row>
    <row r="111" spans="1:12" s="32" customFormat="1" hidden="1">
      <c r="A111" s="34"/>
      <c r="J111" s="39"/>
      <c r="K111" s="708"/>
      <c r="L111" s="75"/>
    </row>
    <row r="112" spans="1:12" s="32" customFormat="1" hidden="1">
      <c r="A112" s="34"/>
      <c r="J112" s="39"/>
      <c r="K112" s="708"/>
      <c r="L112" s="75"/>
    </row>
    <row r="113" spans="1:12" s="32" customFormat="1" hidden="1">
      <c r="A113" s="34"/>
      <c r="J113" s="39"/>
      <c r="K113" s="708"/>
      <c r="L113" s="75"/>
    </row>
    <row r="114" spans="1:12" s="32" customFormat="1" hidden="1">
      <c r="A114" s="34"/>
      <c r="J114" s="39"/>
      <c r="K114" s="708"/>
      <c r="L114" s="75"/>
    </row>
    <row r="115" spans="1:12" s="32" customFormat="1" hidden="1">
      <c r="A115" s="34"/>
      <c r="J115" s="39"/>
      <c r="K115" s="708"/>
      <c r="L115" s="75"/>
    </row>
    <row r="116" spans="1:12" s="32" customFormat="1" hidden="1">
      <c r="A116" s="34"/>
      <c r="J116" s="39"/>
      <c r="K116" s="708"/>
      <c r="L116" s="75"/>
    </row>
    <row r="117" spans="1:12" s="32" customFormat="1" hidden="1">
      <c r="A117" s="34"/>
      <c r="J117" s="39"/>
      <c r="K117" s="708"/>
      <c r="L117" s="75"/>
    </row>
    <row r="118" spans="1:12" s="32" customFormat="1" hidden="1">
      <c r="A118" s="34"/>
      <c r="J118" s="39"/>
      <c r="K118" s="708"/>
      <c r="L118" s="75"/>
    </row>
    <row r="119" spans="1:12" s="32" customFormat="1" hidden="1">
      <c r="A119" s="34"/>
      <c r="J119" s="39"/>
      <c r="K119" s="708"/>
      <c r="L119" s="75"/>
    </row>
    <row r="120" spans="1:12" s="32" customFormat="1" hidden="1">
      <c r="A120" s="34"/>
      <c r="J120" s="39"/>
      <c r="K120" s="708"/>
      <c r="L120" s="75"/>
    </row>
    <row r="121" spans="1:12" s="32" customFormat="1" hidden="1">
      <c r="A121" s="34"/>
      <c r="J121" s="39"/>
      <c r="K121" s="708"/>
      <c r="L121" s="75"/>
    </row>
    <row r="122" spans="1:12" s="32" customFormat="1" hidden="1">
      <c r="A122" s="34"/>
      <c r="J122" s="39"/>
      <c r="K122" s="708"/>
      <c r="L122" s="75"/>
    </row>
    <row r="123" spans="1:12" s="32" customFormat="1" hidden="1">
      <c r="A123" s="34"/>
      <c r="J123" s="39"/>
      <c r="K123" s="708"/>
      <c r="L123" s="75"/>
    </row>
    <row r="124" spans="1:12" s="32" customFormat="1" hidden="1">
      <c r="A124" s="34"/>
      <c r="J124" s="39"/>
      <c r="K124" s="708"/>
      <c r="L124" s="75"/>
    </row>
    <row r="125" spans="1:12" s="32" customFormat="1" hidden="1">
      <c r="A125" s="34"/>
      <c r="J125" s="39"/>
      <c r="K125" s="708"/>
      <c r="L125" s="75"/>
    </row>
    <row r="126" spans="1:12" s="32" customFormat="1" hidden="1">
      <c r="A126" s="34"/>
      <c r="J126" s="39"/>
      <c r="K126" s="708"/>
      <c r="L126" s="75"/>
    </row>
    <row r="127" spans="1:12" s="32" customFormat="1" hidden="1">
      <c r="A127" s="34"/>
      <c r="J127" s="39"/>
      <c r="K127" s="708"/>
      <c r="L127" s="75"/>
    </row>
    <row r="128" spans="1:12" s="32" customFormat="1" hidden="1">
      <c r="A128" s="34"/>
      <c r="J128" s="39"/>
      <c r="K128" s="708"/>
      <c r="L128" s="75"/>
    </row>
    <row r="129" spans="1:12" s="32" customFormat="1" hidden="1">
      <c r="A129" s="34"/>
      <c r="J129" s="39"/>
      <c r="K129" s="708"/>
      <c r="L129" s="75"/>
    </row>
    <row r="130" spans="1:12" s="32" customFormat="1" hidden="1">
      <c r="A130" s="34"/>
      <c r="J130" s="39"/>
      <c r="K130" s="708"/>
      <c r="L130" s="75"/>
    </row>
    <row r="131" spans="1:12" s="32" customFormat="1" hidden="1">
      <c r="A131" s="34"/>
      <c r="J131" s="39"/>
      <c r="K131" s="708"/>
      <c r="L131" s="75"/>
    </row>
    <row r="132" spans="1:12" s="32" customFormat="1" hidden="1">
      <c r="A132" s="34"/>
      <c r="J132" s="39"/>
      <c r="K132" s="708"/>
      <c r="L132" s="75"/>
    </row>
    <row r="133" spans="1:12" s="32" customFormat="1" hidden="1">
      <c r="A133" s="34"/>
      <c r="J133" s="39"/>
      <c r="K133" s="708"/>
      <c r="L133" s="75"/>
    </row>
    <row r="134" spans="1:12" s="32" customFormat="1" hidden="1">
      <c r="A134" s="34"/>
      <c r="J134" s="39"/>
      <c r="K134" s="708"/>
      <c r="L134" s="75"/>
    </row>
    <row r="135" spans="1:12" s="32" customFormat="1" hidden="1">
      <c r="A135" s="34"/>
      <c r="J135" s="39"/>
      <c r="K135" s="708"/>
      <c r="L135" s="75"/>
    </row>
    <row r="136" spans="1:12" s="32" customFormat="1" hidden="1">
      <c r="A136" s="34"/>
      <c r="J136" s="39"/>
      <c r="K136" s="708"/>
      <c r="L136" s="75"/>
    </row>
    <row r="137" spans="1:12" s="32" customFormat="1" hidden="1">
      <c r="A137" s="34"/>
      <c r="J137" s="39"/>
      <c r="K137" s="708"/>
      <c r="L137" s="75"/>
    </row>
    <row r="138" spans="1:12" s="32" customFormat="1" hidden="1">
      <c r="A138" s="34"/>
      <c r="J138" s="39"/>
      <c r="K138" s="708"/>
      <c r="L138" s="75"/>
    </row>
    <row r="139" spans="1:12" s="32" customFormat="1" hidden="1">
      <c r="A139" s="34"/>
      <c r="J139" s="39"/>
      <c r="K139" s="708"/>
      <c r="L139" s="75"/>
    </row>
    <row r="140" spans="1:12" s="32" customFormat="1" hidden="1">
      <c r="A140" s="34"/>
      <c r="J140" s="39"/>
      <c r="K140" s="708"/>
      <c r="L140" s="75"/>
    </row>
    <row r="141" spans="1:12" s="32" customFormat="1" hidden="1">
      <c r="A141" s="34"/>
      <c r="J141" s="39"/>
      <c r="K141" s="708"/>
      <c r="L141" s="75"/>
    </row>
    <row r="142" spans="1:12" s="32" customFormat="1" hidden="1">
      <c r="A142" s="34"/>
      <c r="J142" s="39"/>
      <c r="K142" s="708"/>
      <c r="L142" s="75"/>
    </row>
    <row r="143" spans="1:12" s="32" customFormat="1" hidden="1">
      <c r="A143" s="34"/>
      <c r="J143" s="39"/>
      <c r="K143" s="708"/>
      <c r="L143" s="75"/>
    </row>
    <row r="144" spans="1:12" s="32" customFormat="1" hidden="1">
      <c r="A144" s="34"/>
      <c r="J144" s="39"/>
      <c r="K144" s="708"/>
      <c r="L144" s="75"/>
    </row>
    <row r="145" spans="1:12" s="32" customFormat="1" hidden="1">
      <c r="A145" s="34"/>
      <c r="J145" s="39"/>
      <c r="K145" s="708"/>
      <c r="L145" s="75"/>
    </row>
    <row r="146" spans="1:12" s="32" customFormat="1" hidden="1">
      <c r="A146" s="34"/>
      <c r="J146" s="39"/>
      <c r="K146" s="708"/>
      <c r="L146" s="75"/>
    </row>
    <row r="147" spans="1:12" s="32" customFormat="1" hidden="1">
      <c r="A147" s="34"/>
      <c r="J147" s="39"/>
      <c r="K147" s="708"/>
      <c r="L147" s="75"/>
    </row>
    <row r="148" spans="1:12" s="32" customFormat="1" hidden="1">
      <c r="A148" s="34"/>
      <c r="J148" s="39"/>
      <c r="K148" s="708"/>
      <c r="L148" s="75"/>
    </row>
    <row r="149" spans="1:12" s="32" customFormat="1" hidden="1">
      <c r="A149" s="34"/>
      <c r="J149" s="39"/>
      <c r="K149" s="708"/>
      <c r="L149" s="75"/>
    </row>
    <row r="150" spans="1:12" s="32" customFormat="1" hidden="1">
      <c r="A150" s="34"/>
      <c r="J150" s="39"/>
      <c r="K150" s="708"/>
      <c r="L150" s="75"/>
    </row>
    <row r="151" spans="1:12" s="32" customFormat="1" hidden="1">
      <c r="A151" s="34"/>
      <c r="J151" s="39"/>
      <c r="K151" s="708"/>
      <c r="L151" s="75"/>
    </row>
    <row r="152" spans="1:12" s="32" customFormat="1" hidden="1">
      <c r="A152" s="34"/>
      <c r="J152" s="39"/>
      <c r="K152" s="708"/>
      <c r="L152" s="75"/>
    </row>
    <row r="153" spans="1:12" s="32" customFormat="1" hidden="1">
      <c r="A153" s="34"/>
      <c r="J153" s="39"/>
      <c r="K153" s="708"/>
      <c r="L153" s="75"/>
    </row>
    <row r="154" spans="1:12" s="32" customFormat="1" hidden="1">
      <c r="A154" s="34"/>
      <c r="J154" s="39"/>
      <c r="K154" s="708"/>
      <c r="L154" s="75"/>
    </row>
    <row r="155" spans="1:12" s="32" customFormat="1" hidden="1">
      <c r="A155" s="34"/>
      <c r="J155" s="39"/>
      <c r="K155" s="708"/>
      <c r="L155" s="75"/>
    </row>
    <row r="156" spans="1:12" s="32" customFormat="1" hidden="1">
      <c r="A156" s="34"/>
      <c r="J156" s="39"/>
      <c r="K156" s="708"/>
      <c r="L156" s="75"/>
    </row>
    <row r="157" spans="1:12" s="32" customFormat="1" hidden="1">
      <c r="A157" s="34"/>
      <c r="J157" s="39"/>
      <c r="K157" s="708"/>
      <c r="L157" s="75"/>
    </row>
    <row r="158" spans="1:12" s="32" customFormat="1" hidden="1">
      <c r="A158" s="34"/>
      <c r="J158" s="39"/>
      <c r="K158" s="708"/>
      <c r="L158" s="75"/>
    </row>
    <row r="159" spans="1:12" s="32" customFormat="1" hidden="1">
      <c r="A159" s="34"/>
      <c r="J159" s="39"/>
      <c r="K159" s="708"/>
      <c r="L159" s="75"/>
    </row>
    <row r="160" spans="1:12" s="32" customFormat="1" hidden="1">
      <c r="A160" s="34"/>
      <c r="J160" s="39"/>
      <c r="K160" s="708"/>
      <c r="L160" s="75"/>
    </row>
    <row r="161" spans="1:12" s="32" customFormat="1" hidden="1">
      <c r="A161" s="34"/>
      <c r="J161" s="39"/>
      <c r="K161" s="708"/>
      <c r="L161" s="75"/>
    </row>
    <row r="162" spans="1:12" s="32" customFormat="1" hidden="1">
      <c r="A162" s="34"/>
      <c r="J162" s="39"/>
      <c r="K162" s="708"/>
      <c r="L162" s="75"/>
    </row>
    <row r="163" spans="1:12" s="32" customFormat="1" hidden="1">
      <c r="A163" s="34"/>
      <c r="J163" s="39"/>
      <c r="K163" s="708"/>
      <c r="L163" s="75"/>
    </row>
    <row r="164" spans="1:12" s="32" customFormat="1" hidden="1">
      <c r="A164" s="34"/>
      <c r="J164" s="39"/>
      <c r="K164" s="708"/>
      <c r="L164" s="75"/>
    </row>
    <row r="165" spans="1:12" s="32" customFormat="1" hidden="1">
      <c r="A165" s="34"/>
      <c r="J165" s="39"/>
      <c r="K165" s="708"/>
      <c r="L165" s="75"/>
    </row>
    <row r="166" spans="1:12" s="32" customFormat="1" hidden="1">
      <c r="A166" s="34"/>
      <c r="J166" s="39"/>
      <c r="K166" s="708"/>
      <c r="L166" s="75"/>
    </row>
    <row r="167" spans="1:12" s="32" customFormat="1" hidden="1">
      <c r="A167" s="34"/>
      <c r="J167" s="39"/>
      <c r="K167" s="708"/>
      <c r="L167" s="75"/>
    </row>
    <row r="168" spans="1:12" s="32" customFormat="1" hidden="1">
      <c r="A168" s="34"/>
      <c r="J168" s="39"/>
      <c r="K168" s="708"/>
      <c r="L168" s="75"/>
    </row>
    <row r="169" spans="1:12" s="32" customFormat="1" hidden="1">
      <c r="A169" s="34"/>
      <c r="J169" s="39"/>
      <c r="K169" s="708"/>
      <c r="L169" s="75"/>
    </row>
    <row r="170" spans="1:12" s="32" customFormat="1" hidden="1">
      <c r="A170" s="34"/>
      <c r="J170" s="39"/>
      <c r="K170" s="708"/>
      <c r="L170" s="75"/>
    </row>
    <row r="171" spans="1:12" s="32" customFormat="1" hidden="1">
      <c r="A171" s="34"/>
      <c r="J171" s="39"/>
      <c r="K171" s="708"/>
      <c r="L171" s="75"/>
    </row>
    <row r="172" spans="1:12" s="32" customFormat="1" hidden="1">
      <c r="A172" s="34"/>
      <c r="J172" s="39"/>
      <c r="K172" s="708"/>
      <c r="L172" s="75"/>
    </row>
    <row r="173" spans="1:12" s="32" customFormat="1" hidden="1">
      <c r="A173" s="34"/>
      <c r="J173" s="39"/>
      <c r="K173" s="708"/>
      <c r="L173" s="75"/>
    </row>
    <row r="174" spans="1:12" s="32" customFormat="1" hidden="1">
      <c r="A174" s="34"/>
      <c r="J174" s="39"/>
      <c r="K174" s="708"/>
      <c r="L174" s="75"/>
    </row>
    <row r="175" spans="1:12" s="32" customFormat="1" hidden="1">
      <c r="A175" s="34"/>
      <c r="J175" s="39"/>
      <c r="K175" s="708"/>
      <c r="L175" s="75"/>
    </row>
    <row r="176" spans="1:12" s="32" customFormat="1" hidden="1">
      <c r="A176" s="34"/>
      <c r="J176" s="39"/>
      <c r="K176" s="708"/>
      <c r="L176" s="75"/>
    </row>
    <row r="177" spans="1:12" s="32" customFormat="1" hidden="1">
      <c r="A177" s="34"/>
      <c r="J177" s="39"/>
      <c r="K177" s="708"/>
      <c r="L177" s="75"/>
    </row>
    <row r="178" spans="1:12" s="32" customFormat="1" hidden="1">
      <c r="A178" s="34"/>
      <c r="J178" s="39"/>
      <c r="K178" s="708"/>
      <c r="L178" s="75"/>
    </row>
    <row r="179" spans="1:12" s="32" customFormat="1" hidden="1">
      <c r="A179" s="34"/>
      <c r="J179" s="39"/>
      <c r="K179" s="708"/>
      <c r="L179" s="75"/>
    </row>
    <row r="180" spans="1:12" s="32" customFormat="1" hidden="1">
      <c r="A180" s="34"/>
      <c r="J180" s="39"/>
      <c r="K180" s="708"/>
      <c r="L180" s="75"/>
    </row>
    <row r="181" spans="1:12" s="32" customFormat="1" hidden="1">
      <c r="A181" s="34"/>
      <c r="J181" s="39"/>
      <c r="K181" s="708"/>
      <c r="L181" s="75"/>
    </row>
    <row r="182" spans="1:12" s="32" customFormat="1" hidden="1">
      <c r="A182" s="34"/>
      <c r="J182" s="39"/>
      <c r="K182" s="708"/>
      <c r="L182" s="75"/>
    </row>
    <row r="183" spans="1:12" s="32" customFormat="1" hidden="1">
      <c r="A183" s="34"/>
      <c r="J183" s="39"/>
      <c r="K183" s="708"/>
      <c r="L183" s="75"/>
    </row>
    <row r="184" spans="1:12" s="32" customFormat="1" hidden="1">
      <c r="A184" s="34"/>
      <c r="J184" s="39"/>
      <c r="K184" s="708"/>
      <c r="L184" s="75"/>
    </row>
    <row r="185" spans="1:12" s="32" customFormat="1" hidden="1">
      <c r="A185" s="34"/>
      <c r="J185" s="39"/>
      <c r="K185" s="708"/>
      <c r="L185" s="75"/>
    </row>
    <row r="186" spans="1:12" s="32" customFormat="1" hidden="1">
      <c r="A186" s="34"/>
      <c r="J186" s="39"/>
      <c r="K186" s="708"/>
      <c r="L186" s="75"/>
    </row>
    <row r="187" spans="1:12" s="32" customFormat="1" hidden="1">
      <c r="A187" s="34"/>
      <c r="J187" s="39"/>
      <c r="K187" s="708"/>
      <c r="L187" s="75"/>
    </row>
    <row r="188" spans="1:12" s="32" customFormat="1" hidden="1">
      <c r="A188" s="34"/>
      <c r="J188" s="39"/>
      <c r="K188" s="708"/>
      <c r="L188" s="75"/>
    </row>
    <row r="189" spans="1:12" s="32" customFormat="1" hidden="1">
      <c r="A189" s="34"/>
      <c r="J189" s="39"/>
      <c r="K189" s="708"/>
      <c r="L189" s="75"/>
    </row>
    <row r="190" spans="1:12" s="32" customFormat="1" hidden="1">
      <c r="A190" s="34"/>
      <c r="J190" s="39"/>
      <c r="K190" s="708"/>
      <c r="L190" s="75"/>
    </row>
    <row r="191" spans="1:12" s="32" customFormat="1" hidden="1">
      <c r="A191" s="34"/>
      <c r="J191" s="39"/>
      <c r="K191" s="708"/>
      <c r="L191" s="75"/>
    </row>
    <row r="192" spans="1:12" s="32" customFormat="1" hidden="1">
      <c r="A192" s="34"/>
      <c r="J192" s="39"/>
      <c r="K192" s="708"/>
      <c r="L192" s="75"/>
    </row>
    <row r="193" spans="1:12" s="32" customFormat="1" hidden="1">
      <c r="A193" s="34"/>
      <c r="J193" s="39"/>
      <c r="K193" s="708"/>
      <c r="L193" s="75"/>
    </row>
    <row r="194" spans="1:12" s="32" customFormat="1" hidden="1">
      <c r="A194" s="34"/>
      <c r="J194" s="39"/>
      <c r="K194" s="708"/>
      <c r="L194" s="75"/>
    </row>
    <row r="195" spans="1:12" s="32" customFormat="1" hidden="1">
      <c r="A195" s="34"/>
      <c r="J195" s="39"/>
      <c r="K195" s="708"/>
      <c r="L195" s="75"/>
    </row>
    <row r="196" spans="1:12" s="32" customFormat="1" hidden="1">
      <c r="A196" s="34"/>
      <c r="J196" s="39"/>
      <c r="K196" s="708"/>
      <c r="L196" s="75"/>
    </row>
    <row r="197" spans="1:12" s="32" customFormat="1" hidden="1">
      <c r="A197" s="34"/>
      <c r="J197" s="39"/>
      <c r="K197" s="708"/>
      <c r="L197" s="75"/>
    </row>
    <row r="198" spans="1:12" s="32" customFormat="1" hidden="1">
      <c r="A198" s="34"/>
      <c r="J198" s="39"/>
      <c r="K198" s="708"/>
      <c r="L198" s="75"/>
    </row>
    <row r="199" spans="1:12" s="32" customFormat="1" hidden="1">
      <c r="A199" s="34"/>
      <c r="J199" s="39"/>
      <c r="K199" s="708"/>
      <c r="L199" s="75"/>
    </row>
    <row r="200" spans="1:12" s="32" customFormat="1" hidden="1">
      <c r="A200" s="34"/>
      <c r="J200" s="39"/>
      <c r="K200" s="708"/>
      <c r="L200" s="75"/>
    </row>
    <row r="201" spans="1:12" s="32" customFormat="1" hidden="1">
      <c r="A201" s="34"/>
      <c r="J201" s="39"/>
      <c r="K201" s="708"/>
      <c r="L201" s="75"/>
    </row>
    <row r="202" spans="1:12" s="32" customFormat="1" hidden="1">
      <c r="A202" s="34"/>
      <c r="J202" s="39"/>
      <c r="K202" s="708"/>
      <c r="L202" s="75"/>
    </row>
    <row r="203" spans="1:12" s="32" customFormat="1" hidden="1">
      <c r="A203" s="34"/>
      <c r="J203" s="39"/>
      <c r="K203" s="708"/>
      <c r="L203" s="75"/>
    </row>
    <row r="204" spans="1:12" s="32" customFormat="1" hidden="1">
      <c r="A204" s="34"/>
      <c r="J204" s="39"/>
      <c r="K204" s="708"/>
      <c r="L204" s="75"/>
    </row>
    <row r="205" spans="1:12" s="32" customFormat="1" hidden="1">
      <c r="A205" s="34"/>
      <c r="J205" s="39"/>
      <c r="K205" s="708"/>
      <c r="L205" s="75"/>
    </row>
    <row r="206" spans="1:12" s="32" customFormat="1" hidden="1">
      <c r="A206" s="34"/>
      <c r="J206" s="39"/>
      <c r="K206" s="708"/>
      <c r="L206" s="75"/>
    </row>
    <row r="207" spans="1:12" s="32" customFormat="1" hidden="1">
      <c r="A207" s="34"/>
      <c r="J207" s="39"/>
      <c r="K207" s="708"/>
      <c r="L207" s="75"/>
    </row>
    <row r="208" spans="1:12" s="32" customFormat="1" hidden="1">
      <c r="A208" s="34"/>
      <c r="J208" s="39"/>
      <c r="K208" s="708"/>
      <c r="L208" s="75"/>
    </row>
    <row r="209" spans="1:12" s="32" customFormat="1" hidden="1">
      <c r="A209" s="34"/>
      <c r="J209" s="39"/>
      <c r="K209" s="708"/>
      <c r="L209" s="75"/>
    </row>
    <row r="210" spans="1:12" s="32" customFormat="1" hidden="1">
      <c r="A210" s="34"/>
      <c r="J210" s="39"/>
      <c r="K210" s="708"/>
      <c r="L210" s="75"/>
    </row>
    <row r="211" spans="1:12" s="32" customFormat="1" hidden="1">
      <c r="A211" s="34"/>
      <c r="J211" s="39"/>
      <c r="K211" s="708"/>
      <c r="L211" s="75"/>
    </row>
    <row r="212" spans="1:12" s="32" customFormat="1" hidden="1">
      <c r="A212" s="34"/>
      <c r="J212" s="39"/>
      <c r="K212" s="708"/>
      <c r="L212" s="75"/>
    </row>
    <row r="213" spans="1:12" s="32" customFormat="1" hidden="1">
      <c r="A213" s="34"/>
      <c r="J213" s="39"/>
      <c r="K213" s="708"/>
      <c r="L213" s="75"/>
    </row>
    <row r="214" spans="1:12" s="32" customFormat="1" hidden="1">
      <c r="A214" s="34"/>
      <c r="J214" s="39"/>
      <c r="K214" s="708"/>
      <c r="L214" s="75"/>
    </row>
    <row r="215" spans="1:12" s="32" customFormat="1" hidden="1">
      <c r="A215" s="34"/>
      <c r="J215" s="39"/>
      <c r="K215" s="708"/>
      <c r="L215" s="75"/>
    </row>
    <row r="216" spans="1:12" s="32" customFormat="1" hidden="1">
      <c r="A216" s="34"/>
      <c r="J216" s="39"/>
      <c r="K216" s="708"/>
      <c r="L216" s="75"/>
    </row>
    <row r="217" spans="1:12" s="32" customFormat="1" hidden="1">
      <c r="A217" s="34"/>
      <c r="J217" s="39"/>
      <c r="K217" s="708"/>
      <c r="L217" s="75"/>
    </row>
    <row r="218" spans="1:12" s="32" customFormat="1" hidden="1">
      <c r="A218" s="34"/>
      <c r="J218" s="39"/>
      <c r="K218" s="708"/>
      <c r="L218" s="75"/>
    </row>
    <row r="219" spans="1:12" s="32" customFormat="1" hidden="1">
      <c r="A219" s="34"/>
      <c r="J219" s="39"/>
      <c r="K219" s="708"/>
      <c r="L219" s="75"/>
    </row>
    <row r="220" spans="1:12" s="32" customFormat="1" hidden="1">
      <c r="A220" s="34"/>
      <c r="J220" s="39"/>
      <c r="K220" s="708"/>
      <c r="L220" s="75"/>
    </row>
    <row r="221" spans="1:12" s="32" customFormat="1" hidden="1">
      <c r="A221" s="34"/>
      <c r="J221" s="39"/>
      <c r="K221" s="708"/>
      <c r="L221" s="75"/>
    </row>
    <row r="222" spans="1:12" s="32" customFormat="1" hidden="1">
      <c r="A222" s="34"/>
      <c r="J222" s="39"/>
      <c r="K222" s="708"/>
      <c r="L222" s="75"/>
    </row>
    <row r="223" spans="1:12" s="32" customFormat="1" hidden="1">
      <c r="A223" s="34"/>
      <c r="J223" s="39"/>
      <c r="K223" s="708"/>
      <c r="L223" s="75"/>
    </row>
    <row r="224" spans="1:12" s="32" customFormat="1" hidden="1">
      <c r="A224" s="34"/>
      <c r="J224" s="39"/>
      <c r="K224" s="708"/>
      <c r="L224" s="75"/>
    </row>
    <row r="225" spans="1:12" s="32" customFormat="1" hidden="1">
      <c r="A225" s="34"/>
      <c r="J225" s="39"/>
      <c r="K225" s="708"/>
      <c r="L225" s="75"/>
    </row>
    <row r="226" spans="1:12" s="32" customFormat="1" hidden="1">
      <c r="A226" s="34"/>
      <c r="J226" s="39"/>
      <c r="K226" s="708"/>
      <c r="L226" s="75"/>
    </row>
    <row r="227" spans="1:12" s="32" customFormat="1" hidden="1">
      <c r="A227" s="34"/>
      <c r="J227" s="39"/>
      <c r="K227" s="708"/>
      <c r="L227" s="75"/>
    </row>
    <row r="228" spans="1:12" s="32" customFormat="1" hidden="1">
      <c r="A228" s="34"/>
      <c r="J228" s="39"/>
      <c r="K228" s="708"/>
      <c r="L228" s="75"/>
    </row>
    <row r="229" spans="1:12" s="32" customFormat="1" hidden="1">
      <c r="A229" s="34"/>
      <c r="J229" s="39"/>
      <c r="K229" s="708"/>
      <c r="L229" s="75"/>
    </row>
    <row r="230" spans="1:12" s="32" customFormat="1" hidden="1">
      <c r="A230" s="34"/>
      <c r="J230" s="39"/>
      <c r="K230" s="708"/>
      <c r="L230" s="75"/>
    </row>
    <row r="231" spans="1:12" s="32" customFormat="1" hidden="1">
      <c r="A231" s="34"/>
      <c r="J231" s="39"/>
      <c r="K231" s="708"/>
      <c r="L231" s="75"/>
    </row>
    <row r="232" spans="1:12" s="32" customFormat="1" hidden="1">
      <c r="A232" s="34"/>
      <c r="J232" s="39"/>
      <c r="K232" s="708"/>
      <c r="L232" s="75"/>
    </row>
    <row r="233" spans="1:12" s="32" customFormat="1" hidden="1">
      <c r="A233" s="34"/>
      <c r="J233" s="39"/>
      <c r="K233" s="708"/>
      <c r="L233" s="75"/>
    </row>
    <row r="234" spans="1:12" s="32" customFormat="1" hidden="1">
      <c r="A234" s="34"/>
      <c r="J234" s="39"/>
      <c r="K234" s="708"/>
      <c r="L234" s="75"/>
    </row>
    <row r="235" spans="1:12" s="32" customFormat="1" hidden="1">
      <c r="A235" s="34"/>
      <c r="J235" s="39"/>
      <c r="K235" s="708"/>
      <c r="L235" s="75"/>
    </row>
    <row r="236" spans="1:12" s="32" customFormat="1" hidden="1">
      <c r="A236" s="34"/>
      <c r="J236" s="39"/>
      <c r="K236" s="708"/>
      <c r="L236" s="75"/>
    </row>
    <row r="237" spans="1:12" s="32" customFormat="1" hidden="1">
      <c r="A237" s="34"/>
      <c r="J237" s="39"/>
      <c r="K237" s="708"/>
      <c r="L237" s="75"/>
    </row>
    <row r="238" spans="1:12" s="32" customFormat="1" hidden="1">
      <c r="A238" s="34"/>
      <c r="J238" s="39"/>
      <c r="K238" s="708"/>
      <c r="L238" s="75"/>
    </row>
    <row r="239" spans="1:12" s="32" customFormat="1" hidden="1">
      <c r="A239" s="34"/>
      <c r="J239" s="39"/>
      <c r="K239" s="708"/>
      <c r="L239" s="75"/>
    </row>
    <row r="240" spans="1:12" s="32" customFormat="1" hidden="1">
      <c r="A240" s="34"/>
      <c r="J240" s="39"/>
      <c r="K240" s="708"/>
      <c r="L240" s="75"/>
    </row>
    <row r="241" spans="1:12" s="32" customFormat="1" hidden="1">
      <c r="A241" s="34"/>
      <c r="J241" s="39"/>
      <c r="K241" s="708"/>
      <c r="L241" s="75"/>
    </row>
    <row r="242" spans="1:12" s="32" customFormat="1" hidden="1">
      <c r="A242" s="34"/>
      <c r="J242" s="39"/>
      <c r="K242" s="708"/>
      <c r="L242" s="75"/>
    </row>
    <row r="243" spans="1:12" s="32" customFormat="1" hidden="1">
      <c r="A243" s="34"/>
      <c r="J243" s="39"/>
      <c r="K243" s="708"/>
      <c r="L243" s="75"/>
    </row>
    <row r="244" spans="1:12" s="32" customFormat="1" hidden="1">
      <c r="A244" s="34"/>
      <c r="J244" s="39"/>
      <c r="K244" s="708"/>
      <c r="L244" s="75"/>
    </row>
    <row r="245" spans="1:12" s="32" customFormat="1" hidden="1">
      <c r="A245" s="34"/>
      <c r="J245" s="39"/>
      <c r="K245" s="708"/>
      <c r="L245" s="75"/>
    </row>
    <row r="246" spans="1:12" s="32" customFormat="1" hidden="1">
      <c r="A246" s="34"/>
      <c r="J246" s="39"/>
      <c r="K246" s="708"/>
      <c r="L246" s="75"/>
    </row>
    <row r="247" spans="1:12" s="32" customFormat="1" hidden="1">
      <c r="A247" s="34"/>
      <c r="J247" s="39"/>
      <c r="K247" s="708"/>
      <c r="L247" s="75"/>
    </row>
    <row r="248" spans="1:12" s="32" customFormat="1" hidden="1">
      <c r="A248" s="34"/>
      <c r="J248" s="39"/>
      <c r="K248" s="708"/>
      <c r="L248" s="75"/>
    </row>
    <row r="249" spans="1:12" s="32" customFormat="1" hidden="1">
      <c r="A249" s="34"/>
      <c r="J249" s="39"/>
      <c r="K249" s="708"/>
      <c r="L249" s="75"/>
    </row>
    <row r="250" spans="1:12" s="32" customFormat="1" hidden="1">
      <c r="A250" s="34"/>
      <c r="J250" s="39"/>
      <c r="K250" s="708"/>
      <c r="L250" s="75"/>
    </row>
    <row r="251" spans="1:12" s="32" customFormat="1" hidden="1">
      <c r="A251" s="34"/>
      <c r="J251" s="39"/>
      <c r="K251" s="708"/>
      <c r="L251" s="75"/>
    </row>
    <row r="252" spans="1:12" s="32" customFormat="1" hidden="1">
      <c r="A252" s="34"/>
      <c r="J252" s="39"/>
      <c r="K252" s="708"/>
      <c r="L252" s="75"/>
    </row>
    <row r="253" spans="1:12" s="32" customFormat="1" hidden="1">
      <c r="A253" s="34"/>
      <c r="J253" s="39"/>
      <c r="K253" s="708"/>
      <c r="L253" s="75"/>
    </row>
    <row r="254" spans="1:12" s="32" customFormat="1" hidden="1">
      <c r="A254" s="34"/>
      <c r="J254" s="39"/>
      <c r="K254" s="708"/>
      <c r="L254" s="75"/>
    </row>
    <row r="255" spans="1:12" s="32" customFormat="1" hidden="1">
      <c r="A255" s="34"/>
      <c r="J255" s="39"/>
      <c r="K255" s="708"/>
      <c r="L255" s="75"/>
    </row>
    <row r="256" spans="1:12" s="32" customFormat="1" hidden="1">
      <c r="A256" s="34"/>
      <c r="J256" s="39"/>
      <c r="K256" s="708"/>
      <c r="L256" s="75"/>
    </row>
    <row r="257" spans="1:12" s="32" customFormat="1" hidden="1">
      <c r="A257" s="34"/>
      <c r="J257" s="39"/>
      <c r="K257" s="708"/>
      <c r="L257" s="75"/>
    </row>
    <row r="258" spans="1:12" s="32" customFormat="1" hidden="1">
      <c r="A258" s="34"/>
      <c r="J258" s="39"/>
      <c r="K258" s="708"/>
      <c r="L258" s="75"/>
    </row>
    <row r="259" spans="1:12" s="32" customFormat="1" hidden="1">
      <c r="A259" s="34"/>
      <c r="J259" s="39"/>
      <c r="K259" s="708"/>
      <c r="L259" s="75"/>
    </row>
    <row r="260" spans="1:12" s="32" customFormat="1" hidden="1">
      <c r="A260" s="34"/>
      <c r="J260" s="39"/>
      <c r="K260" s="708"/>
      <c r="L260" s="75"/>
    </row>
    <row r="261" spans="1:12" s="32" customFormat="1" hidden="1">
      <c r="A261" s="34"/>
      <c r="J261" s="39"/>
      <c r="K261" s="708"/>
      <c r="L261" s="75"/>
    </row>
    <row r="262" spans="1:12" s="32" customFormat="1" hidden="1">
      <c r="A262" s="34"/>
      <c r="J262" s="39"/>
      <c r="K262" s="708"/>
      <c r="L262" s="75"/>
    </row>
    <row r="263" spans="1:12" s="32" customFormat="1" hidden="1">
      <c r="A263" s="34"/>
      <c r="J263" s="39"/>
      <c r="K263" s="708"/>
      <c r="L263" s="75"/>
    </row>
    <row r="264" spans="1:12" s="32" customFormat="1" hidden="1">
      <c r="A264" s="34"/>
      <c r="J264" s="39"/>
      <c r="K264" s="708"/>
      <c r="L264" s="75"/>
    </row>
    <row r="265" spans="1:12" s="32" customFormat="1" hidden="1">
      <c r="A265" s="34"/>
      <c r="J265" s="39"/>
      <c r="K265" s="708"/>
      <c r="L265" s="75"/>
    </row>
    <row r="266" spans="1:12" s="32" customFormat="1" hidden="1">
      <c r="A266" s="34"/>
      <c r="J266" s="39"/>
      <c r="K266" s="708"/>
      <c r="L266" s="75"/>
    </row>
    <row r="267" spans="1:12" s="32" customFormat="1" hidden="1">
      <c r="A267" s="34"/>
      <c r="J267" s="39"/>
      <c r="K267" s="708"/>
      <c r="L267" s="75"/>
    </row>
    <row r="268" spans="1:12" s="32" customFormat="1" hidden="1">
      <c r="A268" s="34"/>
      <c r="J268" s="39"/>
      <c r="K268" s="708"/>
      <c r="L268" s="75"/>
    </row>
    <row r="269" spans="1:12" s="32" customFormat="1" hidden="1">
      <c r="A269" s="34"/>
      <c r="J269" s="39"/>
      <c r="K269" s="708"/>
      <c r="L269" s="75"/>
    </row>
    <row r="270" spans="1:12" s="32" customFormat="1" hidden="1">
      <c r="A270" s="34"/>
      <c r="J270" s="39"/>
      <c r="K270" s="708"/>
      <c r="L270" s="75"/>
    </row>
    <row r="271" spans="1:12" s="32" customFormat="1" hidden="1">
      <c r="A271" s="34"/>
      <c r="J271" s="39"/>
      <c r="K271" s="708"/>
      <c r="L271" s="75"/>
    </row>
    <row r="272" spans="1:12" s="32" customFormat="1" hidden="1">
      <c r="A272" s="34"/>
      <c r="J272" s="39"/>
      <c r="K272" s="708"/>
      <c r="L272" s="75"/>
    </row>
    <row r="273" spans="1:12" s="32" customFormat="1" hidden="1">
      <c r="A273" s="34"/>
      <c r="J273" s="39"/>
      <c r="K273" s="708"/>
      <c r="L273" s="75"/>
    </row>
    <row r="274" spans="1:12" s="32" customFormat="1" hidden="1">
      <c r="A274" s="34"/>
      <c r="J274" s="39"/>
      <c r="K274" s="708"/>
      <c r="L274" s="75"/>
    </row>
    <row r="275" spans="1:12" s="32" customFormat="1" hidden="1">
      <c r="A275" s="34"/>
      <c r="J275" s="39"/>
      <c r="K275" s="708"/>
      <c r="L275" s="75"/>
    </row>
    <row r="276" spans="1:12" s="32" customFormat="1" hidden="1">
      <c r="A276" s="34"/>
      <c r="J276" s="39"/>
      <c r="K276" s="708"/>
      <c r="L276" s="75"/>
    </row>
    <row r="277" spans="1:12" s="32" customFormat="1" hidden="1">
      <c r="A277" s="34"/>
      <c r="J277" s="39"/>
      <c r="K277" s="708"/>
      <c r="L277" s="75"/>
    </row>
    <row r="278" spans="1:12" s="32" customFormat="1" hidden="1">
      <c r="A278" s="34"/>
      <c r="J278" s="39"/>
      <c r="K278" s="708"/>
      <c r="L278" s="75"/>
    </row>
    <row r="279" spans="1:12" s="32" customFormat="1" hidden="1">
      <c r="A279" s="34"/>
      <c r="J279" s="39"/>
      <c r="K279" s="708"/>
      <c r="L279" s="75"/>
    </row>
    <row r="280" spans="1:12" s="32" customFormat="1" hidden="1">
      <c r="A280" s="34"/>
      <c r="J280" s="39"/>
      <c r="K280" s="708"/>
      <c r="L280" s="75"/>
    </row>
    <row r="281" spans="1:12" s="32" customFormat="1" hidden="1">
      <c r="A281" s="34"/>
      <c r="J281" s="39"/>
      <c r="K281" s="708"/>
      <c r="L281" s="75"/>
    </row>
    <row r="282" spans="1:12" s="32" customFormat="1" hidden="1">
      <c r="A282" s="34"/>
      <c r="J282" s="39"/>
      <c r="K282" s="708"/>
      <c r="L282" s="75"/>
    </row>
    <row r="283" spans="1:12" s="32" customFormat="1" hidden="1">
      <c r="A283" s="34"/>
      <c r="J283" s="39"/>
      <c r="K283" s="708"/>
      <c r="L283" s="75"/>
    </row>
    <row r="284" spans="1:12" s="32" customFormat="1" hidden="1">
      <c r="A284" s="34"/>
      <c r="J284" s="39"/>
      <c r="K284" s="708"/>
      <c r="L284" s="75"/>
    </row>
    <row r="285" spans="1:12" s="32" customFormat="1" hidden="1">
      <c r="A285" s="34"/>
      <c r="J285" s="39"/>
      <c r="K285" s="708"/>
      <c r="L285" s="75"/>
    </row>
    <row r="286" spans="1:12" s="32" customFormat="1" hidden="1">
      <c r="A286" s="34"/>
      <c r="J286" s="39"/>
      <c r="K286" s="708"/>
      <c r="L286" s="75"/>
    </row>
    <row r="287" spans="1:12" s="32" customFormat="1" hidden="1">
      <c r="A287" s="34"/>
      <c r="J287" s="39"/>
      <c r="K287" s="708"/>
      <c r="L287" s="75"/>
    </row>
    <row r="288" spans="1:12" s="32" customFormat="1" hidden="1">
      <c r="A288" s="34"/>
      <c r="J288" s="39"/>
      <c r="K288" s="708"/>
      <c r="L288" s="75"/>
    </row>
    <row r="289" spans="1:12" s="32" customFormat="1" hidden="1">
      <c r="A289" s="34"/>
      <c r="J289" s="39"/>
      <c r="K289" s="708"/>
      <c r="L289" s="75"/>
    </row>
    <row r="290" spans="1:12" s="32" customFormat="1" hidden="1">
      <c r="A290" s="34"/>
      <c r="J290" s="39"/>
      <c r="K290" s="708"/>
      <c r="L290" s="75"/>
    </row>
    <row r="291" spans="1:12" s="32" customFormat="1" hidden="1">
      <c r="A291" s="34"/>
      <c r="J291" s="39"/>
      <c r="K291" s="708"/>
      <c r="L291" s="75"/>
    </row>
    <row r="292" spans="1:12" s="32" customFormat="1" hidden="1">
      <c r="A292" s="34"/>
      <c r="J292" s="39"/>
      <c r="K292" s="708"/>
      <c r="L292" s="75"/>
    </row>
    <row r="293" spans="1:12" s="32" customFormat="1" hidden="1">
      <c r="A293" s="34"/>
      <c r="J293" s="39"/>
      <c r="K293" s="708"/>
      <c r="L293" s="75"/>
    </row>
    <row r="294" spans="1:12" s="32" customFormat="1" hidden="1">
      <c r="A294" s="34"/>
      <c r="J294" s="39"/>
      <c r="K294" s="708"/>
      <c r="L294" s="75"/>
    </row>
    <row r="295" spans="1:12" s="32" customFormat="1" hidden="1">
      <c r="A295" s="34"/>
      <c r="J295" s="39"/>
      <c r="K295" s="708"/>
      <c r="L295" s="75"/>
    </row>
    <row r="296" spans="1:12" s="32" customFormat="1" hidden="1">
      <c r="A296" s="34"/>
      <c r="J296" s="39"/>
      <c r="K296" s="708"/>
      <c r="L296" s="75"/>
    </row>
    <row r="297" spans="1:12" s="32" customFormat="1" hidden="1">
      <c r="A297" s="34"/>
      <c r="J297" s="39"/>
      <c r="K297" s="708"/>
      <c r="L297" s="75"/>
    </row>
    <row r="298" spans="1:12" s="32" customFormat="1" hidden="1">
      <c r="A298" s="34"/>
      <c r="J298" s="39"/>
      <c r="K298" s="708"/>
      <c r="L298" s="75"/>
    </row>
    <row r="299" spans="1:12" s="32" customFormat="1" hidden="1">
      <c r="A299" s="34"/>
      <c r="J299" s="39"/>
      <c r="K299" s="708"/>
      <c r="L299" s="75"/>
    </row>
    <row r="300" spans="1:12" s="32" customFormat="1" hidden="1">
      <c r="A300" s="34"/>
      <c r="J300" s="39"/>
      <c r="K300" s="708"/>
      <c r="L300" s="75"/>
    </row>
    <row r="301" spans="1:12" s="32" customFormat="1" hidden="1">
      <c r="A301" s="34"/>
      <c r="J301" s="39"/>
      <c r="K301" s="708"/>
      <c r="L301" s="75"/>
    </row>
    <row r="302" spans="1:12" s="32" customFormat="1" hidden="1">
      <c r="A302" s="34"/>
      <c r="J302" s="39"/>
      <c r="K302" s="708"/>
      <c r="L302" s="75"/>
    </row>
    <row r="303" spans="1:12" s="32" customFormat="1" hidden="1">
      <c r="A303" s="34"/>
      <c r="J303" s="39"/>
      <c r="K303" s="708"/>
      <c r="L303" s="75"/>
    </row>
    <row r="304" spans="1:12" s="32" customFormat="1" hidden="1">
      <c r="A304" s="34"/>
      <c r="J304" s="39"/>
      <c r="K304" s="708"/>
      <c r="L304" s="75"/>
    </row>
    <row r="305" spans="1:12" s="32" customFormat="1" hidden="1">
      <c r="A305" s="34"/>
      <c r="J305" s="39"/>
      <c r="K305" s="708"/>
      <c r="L305" s="75"/>
    </row>
    <row r="306" spans="1:12" s="32" customFormat="1" hidden="1">
      <c r="A306" s="34"/>
      <c r="J306" s="39"/>
      <c r="K306" s="708"/>
      <c r="L306" s="75"/>
    </row>
    <row r="307" spans="1:12" s="32" customFormat="1" hidden="1">
      <c r="A307" s="34"/>
      <c r="J307" s="39"/>
      <c r="K307" s="708"/>
      <c r="L307" s="75"/>
    </row>
    <row r="308" spans="1:12" s="32" customFormat="1" hidden="1">
      <c r="A308" s="34"/>
      <c r="J308" s="39"/>
      <c r="K308" s="708"/>
      <c r="L308" s="75"/>
    </row>
    <row r="309" spans="1:12" s="32" customFormat="1" hidden="1">
      <c r="A309" s="34"/>
      <c r="J309" s="39"/>
      <c r="K309" s="708"/>
      <c r="L309" s="75"/>
    </row>
    <row r="310" spans="1:12" s="32" customFormat="1" hidden="1">
      <c r="A310" s="34"/>
      <c r="J310" s="39"/>
      <c r="K310" s="708"/>
      <c r="L310" s="75"/>
    </row>
    <row r="311" spans="1:12" s="32" customFormat="1" hidden="1">
      <c r="A311" s="34"/>
      <c r="J311" s="39"/>
      <c r="K311" s="708"/>
      <c r="L311" s="75"/>
    </row>
    <row r="312" spans="1:12" s="32" customFormat="1" hidden="1">
      <c r="A312" s="34"/>
      <c r="J312" s="39"/>
      <c r="K312" s="708"/>
      <c r="L312" s="75"/>
    </row>
    <row r="313" spans="1:12" s="32" customFormat="1" hidden="1">
      <c r="A313" s="34"/>
      <c r="J313" s="39"/>
      <c r="K313" s="708"/>
      <c r="L313" s="75"/>
    </row>
    <row r="314" spans="1:12" s="32" customFormat="1" hidden="1">
      <c r="A314" s="34"/>
      <c r="J314" s="39"/>
      <c r="K314" s="708"/>
      <c r="L314" s="75"/>
    </row>
    <row r="315" spans="1:12" s="32" customFormat="1" hidden="1">
      <c r="A315" s="34"/>
      <c r="J315" s="39"/>
      <c r="K315" s="708"/>
      <c r="L315" s="75"/>
    </row>
    <row r="316" spans="1:12" s="32" customFormat="1" hidden="1">
      <c r="A316" s="34"/>
      <c r="J316" s="39"/>
      <c r="K316" s="708"/>
      <c r="L316" s="75"/>
    </row>
    <row r="317" spans="1:12" s="32" customFormat="1" hidden="1">
      <c r="A317" s="34"/>
      <c r="J317" s="39"/>
      <c r="K317" s="708"/>
      <c r="L317" s="75"/>
    </row>
    <row r="318" spans="1:12" s="32" customFormat="1" hidden="1">
      <c r="A318" s="34"/>
      <c r="J318" s="39"/>
      <c r="K318" s="708"/>
      <c r="L318" s="75"/>
    </row>
    <row r="319" spans="1:12" s="32" customFormat="1" hidden="1">
      <c r="A319" s="34"/>
      <c r="J319" s="39"/>
      <c r="K319" s="708"/>
      <c r="L319" s="75"/>
    </row>
    <row r="320" spans="1:12" s="32" customFormat="1" hidden="1">
      <c r="A320" s="34"/>
      <c r="J320" s="39"/>
      <c r="K320" s="708"/>
      <c r="L320" s="75"/>
    </row>
    <row r="321" spans="1:12" s="32" customFormat="1" hidden="1">
      <c r="A321" s="34"/>
      <c r="J321" s="39"/>
      <c r="K321" s="708"/>
      <c r="L321" s="75"/>
    </row>
    <row r="322" spans="1:12" s="32" customFormat="1" hidden="1">
      <c r="A322" s="34"/>
      <c r="J322" s="39"/>
      <c r="K322" s="708"/>
      <c r="L322" s="75"/>
    </row>
    <row r="323" spans="1:12" s="32" customFormat="1" hidden="1">
      <c r="A323" s="34"/>
      <c r="J323" s="39"/>
      <c r="K323" s="708"/>
      <c r="L323" s="75"/>
    </row>
    <row r="324" spans="1:12" s="32" customFormat="1" hidden="1">
      <c r="A324" s="34"/>
      <c r="J324" s="39"/>
      <c r="K324" s="708"/>
      <c r="L324" s="75"/>
    </row>
    <row r="325" spans="1:12" s="32" customFormat="1" hidden="1">
      <c r="A325" s="34"/>
      <c r="J325" s="39"/>
      <c r="K325" s="708"/>
      <c r="L325" s="75"/>
    </row>
    <row r="326" spans="1:12" s="32" customFormat="1" hidden="1">
      <c r="A326" s="34"/>
      <c r="J326" s="39"/>
      <c r="K326" s="708"/>
      <c r="L326" s="75"/>
    </row>
    <row r="327" spans="1:12" s="32" customFormat="1" hidden="1">
      <c r="A327" s="34"/>
      <c r="J327" s="39"/>
      <c r="K327" s="708"/>
      <c r="L327" s="75"/>
    </row>
    <row r="328" spans="1:12" s="32" customFormat="1" hidden="1">
      <c r="A328" s="34"/>
      <c r="J328" s="39"/>
      <c r="K328" s="708"/>
      <c r="L328" s="75"/>
    </row>
    <row r="329" spans="1:12" s="32" customFormat="1" hidden="1">
      <c r="A329" s="34"/>
      <c r="J329" s="39"/>
      <c r="K329" s="708"/>
      <c r="L329" s="75"/>
    </row>
    <row r="330" spans="1:12" s="32" customFormat="1" hidden="1">
      <c r="A330" s="34"/>
      <c r="J330" s="39"/>
      <c r="K330" s="708"/>
      <c r="L330" s="75"/>
    </row>
    <row r="331" spans="1:12" s="32" customFormat="1" hidden="1">
      <c r="A331" s="34"/>
      <c r="J331" s="39"/>
      <c r="K331" s="708"/>
      <c r="L331" s="75"/>
    </row>
    <row r="332" spans="1:12" s="32" customFormat="1" hidden="1">
      <c r="A332" s="34"/>
      <c r="J332" s="39"/>
      <c r="K332" s="708"/>
      <c r="L332" s="75"/>
    </row>
    <row r="333" spans="1:12" s="32" customFormat="1" hidden="1">
      <c r="A333" s="34"/>
      <c r="J333" s="39"/>
      <c r="K333" s="708"/>
      <c r="L333" s="75"/>
    </row>
    <row r="334" spans="1:12" s="32" customFormat="1" hidden="1">
      <c r="A334" s="34"/>
      <c r="J334" s="39"/>
      <c r="K334" s="708"/>
      <c r="L334" s="75"/>
    </row>
    <row r="335" spans="1:12" s="32" customFormat="1" hidden="1">
      <c r="A335" s="34"/>
      <c r="J335" s="39"/>
      <c r="K335" s="708"/>
      <c r="L335" s="75"/>
    </row>
    <row r="336" spans="1:12" s="32" customFormat="1" hidden="1">
      <c r="A336" s="34"/>
      <c r="J336" s="39"/>
      <c r="K336" s="708"/>
      <c r="L336" s="75"/>
    </row>
    <row r="337" spans="1:12" s="32" customFormat="1" hidden="1">
      <c r="A337" s="34"/>
      <c r="J337" s="39"/>
      <c r="K337" s="708"/>
      <c r="L337" s="75"/>
    </row>
    <row r="338" spans="1:12" s="32" customFormat="1" hidden="1">
      <c r="A338" s="34"/>
      <c r="J338" s="39"/>
      <c r="K338" s="708"/>
      <c r="L338" s="75"/>
    </row>
    <row r="339" spans="1:12" s="32" customFormat="1" hidden="1">
      <c r="A339" s="34"/>
      <c r="J339" s="39"/>
      <c r="K339" s="708"/>
      <c r="L339" s="75"/>
    </row>
    <row r="340" spans="1:12" s="32" customFormat="1" hidden="1">
      <c r="A340" s="34"/>
      <c r="J340" s="39"/>
      <c r="K340" s="708"/>
      <c r="L340" s="75"/>
    </row>
    <row r="341" spans="1:12" s="32" customFormat="1" hidden="1">
      <c r="A341" s="34"/>
      <c r="J341" s="39"/>
      <c r="K341" s="708"/>
      <c r="L341" s="75"/>
    </row>
    <row r="342" spans="1:12" s="32" customFormat="1" hidden="1">
      <c r="A342" s="34"/>
      <c r="J342" s="39"/>
      <c r="K342" s="708"/>
      <c r="L342" s="75"/>
    </row>
    <row r="343" spans="1:12" s="32" customFormat="1" hidden="1">
      <c r="A343" s="34"/>
      <c r="J343" s="39"/>
      <c r="K343" s="708"/>
      <c r="L343" s="75"/>
    </row>
    <row r="344" spans="1:12" s="32" customFormat="1" hidden="1">
      <c r="A344" s="34"/>
      <c r="J344" s="39"/>
      <c r="K344" s="708"/>
      <c r="L344" s="75"/>
    </row>
    <row r="345" spans="1:12" s="32" customFormat="1" hidden="1">
      <c r="A345" s="34"/>
      <c r="J345" s="39"/>
      <c r="K345" s="708"/>
      <c r="L345" s="75"/>
    </row>
    <row r="346" spans="1:12" s="32" customFormat="1" hidden="1">
      <c r="A346" s="34"/>
      <c r="J346" s="39"/>
      <c r="K346" s="708"/>
      <c r="L346" s="75"/>
    </row>
    <row r="347" spans="1:12" s="32" customFormat="1" hidden="1">
      <c r="A347" s="34"/>
      <c r="J347" s="39"/>
      <c r="K347" s="708"/>
      <c r="L347" s="75"/>
    </row>
    <row r="348" spans="1:12" s="32" customFormat="1" hidden="1">
      <c r="A348" s="34"/>
      <c r="J348" s="39"/>
      <c r="K348" s="708"/>
      <c r="L348" s="75"/>
    </row>
    <row r="349" spans="1:12" s="32" customFormat="1" hidden="1">
      <c r="A349" s="34"/>
      <c r="J349" s="39"/>
      <c r="K349" s="708"/>
      <c r="L349" s="75"/>
    </row>
    <row r="350" spans="1:12" s="32" customFormat="1" hidden="1">
      <c r="A350" s="34"/>
      <c r="J350" s="39"/>
      <c r="K350" s="708"/>
      <c r="L350" s="75"/>
    </row>
    <row r="351" spans="1:12" s="32" customFormat="1" hidden="1">
      <c r="A351" s="34"/>
      <c r="J351" s="39"/>
      <c r="K351" s="708"/>
      <c r="L351" s="75"/>
    </row>
    <row r="352" spans="1:12" s="32" customFormat="1" hidden="1">
      <c r="A352" s="34"/>
      <c r="J352" s="39"/>
      <c r="K352" s="708"/>
      <c r="L352" s="75"/>
    </row>
    <row r="353" spans="1:12" s="32" customFormat="1" hidden="1">
      <c r="A353" s="34"/>
      <c r="J353" s="39"/>
      <c r="K353" s="708"/>
      <c r="L353" s="75"/>
    </row>
    <row r="354" spans="1:12" s="32" customFormat="1" hidden="1">
      <c r="A354" s="34"/>
      <c r="J354" s="39"/>
      <c r="K354" s="708"/>
      <c r="L354" s="75"/>
    </row>
    <row r="355" spans="1:12" s="32" customFormat="1" hidden="1">
      <c r="A355" s="34"/>
      <c r="J355" s="39"/>
      <c r="K355" s="708"/>
      <c r="L355" s="75"/>
    </row>
    <row r="356" spans="1:12" s="32" customFormat="1" hidden="1">
      <c r="A356" s="34"/>
      <c r="J356" s="39"/>
      <c r="K356" s="708"/>
      <c r="L356" s="75"/>
    </row>
    <row r="357" spans="1:12" s="32" customFormat="1" hidden="1">
      <c r="A357" s="34"/>
      <c r="J357" s="39"/>
      <c r="K357" s="708"/>
      <c r="L357" s="75"/>
    </row>
    <row r="358" spans="1:12" s="32" customFormat="1" hidden="1">
      <c r="A358" s="34"/>
      <c r="J358" s="39"/>
      <c r="K358" s="708"/>
      <c r="L358" s="75"/>
    </row>
    <row r="359" spans="1:12" s="32" customFormat="1" hidden="1">
      <c r="A359" s="34"/>
      <c r="J359" s="39"/>
      <c r="K359" s="708"/>
      <c r="L359" s="75"/>
    </row>
    <row r="360" spans="1:12" s="32" customFormat="1" hidden="1">
      <c r="A360" s="34"/>
      <c r="J360" s="39"/>
      <c r="K360" s="708"/>
      <c r="L360" s="75"/>
    </row>
    <row r="361" spans="1:12" s="32" customFormat="1" hidden="1">
      <c r="A361" s="34"/>
      <c r="J361" s="39"/>
      <c r="K361" s="708"/>
      <c r="L361" s="75"/>
    </row>
    <row r="362" spans="1:12" s="32" customFormat="1" hidden="1">
      <c r="A362" s="34"/>
      <c r="J362" s="39"/>
      <c r="K362" s="708"/>
      <c r="L362" s="75"/>
    </row>
    <row r="363" spans="1:12" s="32" customFormat="1" hidden="1">
      <c r="A363" s="34"/>
      <c r="J363" s="39"/>
      <c r="K363" s="708"/>
      <c r="L363" s="75"/>
    </row>
    <row r="364" spans="1:12" s="32" customFormat="1" hidden="1">
      <c r="A364" s="34"/>
      <c r="J364" s="39"/>
      <c r="K364" s="708"/>
      <c r="L364" s="75"/>
    </row>
    <row r="365" spans="1:12" s="32" customFormat="1" hidden="1">
      <c r="A365" s="34"/>
      <c r="J365" s="39"/>
      <c r="K365" s="708"/>
      <c r="L365" s="75"/>
    </row>
    <row r="366" spans="1:12" s="32" customFormat="1" hidden="1">
      <c r="A366" s="34"/>
      <c r="J366" s="39"/>
      <c r="K366" s="708"/>
      <c r="L366" s="75"/>
    </row>
    <row r="367" spans="1:12" s="32" customFormat="1" hidden="1">
      <c r="A367" s="34"/>
      <c r="J367" s="39"/>
      <c r="K367" s="708"/>
      <c r="L367" s="75"/>
    </row>
    <row r="368" spans="1:12" s="32" customFormat="1" hidden="1">
      <c r="A368" s="34"/>
      <c r="J368" s="39"/>
      <c r="K368" s="708"/>
      <c r="L368" s="75"/>
    </row>
    <row r="369" spans="1:12" s="32" customFormat="1" hidden="1">
      <c r="A369" s="34"/>
      <c r="J369" s="39"/>
      <c r="K369" s="708"/>
      <c r="L369" s="75"/>
    </row>
    <row r="370" spans="1:12" s="32" customFormat="1" hidden="1">
      <c r="A370" s="34"/>
      <c r="J370" s="39"/>
      <c r="K370" s="708"/>
      <c r="L370" s="75"/>
    </row>
    <row r="371" spans="1:12" s="32" customFormat="1" hidden="1">
      <c r="A371" s="34"/>
      <c r="J371" s="39"/>
      <c r="K371" s="708"/>
      <c r="L371" s="75"/>
    </row>
    <row r="372" spans="1:12" s="32" customFormat="1" hidden="1">
      <c r="A372" s="34"/>
      <c r="J372" s="39"/>
      <c r="K372" s="708"/>
      <c r="L372" s="75"/>
    </row>
    <row r="373" spans="1:12" s="32" customFormat="1" hidden="1">
      <c r="A373" s="34"/>
      <c r="J373" s="39"/>
      <c r="K373" s="708"/>
      <c r="L373" s="75"/>
    </row>
    <row r="374" spans="1:12" s="32" customFormat="1" hidden="1">
      <c r="A374" s="34"/>
      <c r="J374" s="39"/>
      <c r="K374" s="708"/>
      <c r="L374" s="75"/>
    </row>
    <row r="375" spans="1:12" s="32" customFormat="1" hidden="1">
      <c r="A375" s="34"/>
      <c r="J375" s="39"/>
      <c r="K375" s="708"/>
      <c r="L375" s="75"/>
    </row>
    <row r="376" spans="1:12" s="32" customFormat="1" hidden="1">
      <c r="A376" s="34"/>
      <c r="J376" s="39"/>
      <c r="K376" s="708"/>
      <c r="L376" s="75"/>
    </row>
    <row r="377" spans="1:12" s="32" customFormat="1" hidden="1">
      <c r="A377" s="34"/>
      <c r="J377" s="39"/>
      <c r="K377" s="708"/>
      <c r="L377" s="75"/>
    </row>
    <row r="378" spans="1:12" s="32" customFormat="1" hidden="1">
      <c r="A378" s="34"/>
      <c r="J378" s="39"/>
      <c r="K378" s="708"/>
      <c r="L378" s="75"/>
    </row>
    <row r="379" spans="1:12" s="32" customFormat="1" hidden="1">
      <c r="A379" s="34"/>
      <c r="J379" s="39"/>
      <c r="K379" s="708"/>
      <c r="L379" s="75"/>
    </row>
    <row r="380" spans="1:12" s="32" customFormat="1" hidden="1">
      <c r="A380" s="34"/>
      <c r="J380" s="39"/>
      <c r="K380" s="708"/>
      <c r="L380" s="75"/>
    </row>
    <row r="381" spans="1:12" s="32" customFormat="1" hidden="1">
      <c r="A381" s="34"/>
      <c r="J381" s="39"/>
      <c r="K381" s="708"/>
      <c r="L381" s="75"/>
    </row>
    <row r="382" spans="1:12" s="32" customFormat="1" hidden="1">
      <c r="A382" s="34"/>
      <c r="J382" s="39"/>
      <c r="K382" s="708"/>
      <c r="L382" s="75"/>
    </row>
    <row r="383" spans="1:12" s="32" customFormat="1" hidden="1">
      <c r="A383" s="34"/>
      <c r="J383" s="39"/>
      <c r="K383" s="708"/>
      <c r="L383" s="75"/>
    </row>
    <row r="384" spans="1:12" s="32" customFormat="1" hidden="1">
      <c r="A384" s="34"/>
      <c r="J384" s="39"/>
      <c r="K384" s="708"/>
      <c r="L384" s="75"/>
    </row>
    <row r="385" spans="1:12" s="32" customFormat="1" hidden="1">
      <c r="A385" s="34"/>
      <c r="J385" s="39"/>
      <c r="K385" s="708"/>
      <c r="L385" s="75"/>
    </row>
    <row r="386" spans="1:12" s="32" customFormat="1" hidden="1">
      <c r="A386" s="34"/>
      <c r="J386" s="39"/>
      <c r="K386" s="708"/>
      <c r="L386" s="75"/>
    </row>
    <row r="387" spans="1:12" s="32" customFormat="1" hidden="1">
      <c r="A387" s="34"/>
      <c r="J387" s="39"/>
      <c r="K387" s="708"/>
      <c r="L387" s="75"/>
    </row>
    <row r="388" spans="1:12" s="32" customFormat="1" hidden="1">
      <c r="A388" s="34"/>
      <c r="J388" s="39"/>
      <c r="K388" s="708"/>
      <c r="L388" s="75"/>
    </row>
    <row r="389" spans="1:12" s="32" customFormat="1" hidden="1">
      <c r="A389" s="34"/>
      <c r="J389" s="39"/>
      <c r="K389" s="708"/>
      <c r="L389" s="75"/>
    </row>
    <row r="390" spans="1:12" s="32" customFormat="1" hidden="1">
      <c r="A390" s="34"/>
      <c r="J390" s="39"/>
      <c r="K390" s="708"/>
      <c r="L390" s="75"/>
    </row>
    <row r="391" spans="1:12" s="32" customFormat="1" hidden="1">
      <c r="A391" s="34"/>
      <c r="J391" s="39"/>
      <c r="K391" s="708"/>
      <c r="L391" s="75"/>
    </row>
    <row r="392" spans="1:12" s="32" customFormat="1" hidden="1">
      <c r="A392" s="34"/>
      <c r="J392" s="39"/>
      <c r="K392" s="708"/>
      <c r="L392" s="75"/>
    </row>
    <row r="393" spans="1:12" s="32" customFormat="1" hidden="1">
      <c r="A393" s="34"/>
      <c r="J393" s="39"/>
      <c r="K393" s="708"/>
      <c r="L393" s="75"/>
    </row>
    <row r="394" spans="1:12" s="32" customFormat="1" hidden="1">
      <c r="A394" s="34"/>
      <c r="J394" s="39"/>
      <c r="K394" s="708"/>
      <c r="L394" s="75"/>
    </row>
    <row r="395" spans="1:12" s="32" customFormat="1" hidden="1">
      <c r="A395" s="34"/>
      <c r="J395" s="39"/>
      <c r="K395" s="708"/>
      <c r="L395" s="75"/>
    </row>
    <row r="396" spans="1:12" s="32" customFormat="1" hidden="1">
      <c r="A396" s="34"/>
      <c r="J396" s="39"/>
      <c r="K396" s="708"/>
      <c r="L396" s="75"/>
    </row>
    <row r="397" spans="1:12" s="32" customFormat="1" hidden="1">
      <c r="A397" s="34"/>
      <c r="J397" s="39"/>
      <c r="K397" s="708"/>
      <c r="L397" s="75"/>
    </row>
    <row r="398" spans="1:12" s="32" customFormat="1" hidden="1">
      <c r="A398" s="34"/>
      <c r="J398" s="39"/>
      <c r="K398" s="708"/>
      <c r="L398" s="75"/>
    </row>
    <row r="399" spans="1:12" s="32" customFormat="1" hidden="1">
      <c r="A399" s="34"/>
      <c r="J399" s="39"/>
      <c r="K399" s="708"/>
      <c r="L399" s="75"/>
    </row>
    <row r="400" spans="1:12" s="32" customFormat="1" hidden="1">
      <c r="A400" s="34"/>
      <c r="J400" s="39"/>
      <c r="K400" s="708"/>
      <c r="L400" s="75"/>
    </row>
    <row r="401" spans="1:12" s="32" customFormat="1" hidden="1">
      <c r="A401" s="34"/>
      <c r="J401" s="39"/>
      <c r="K401" s="708"/>
      <c r="L401" s="75"/>
    </row>
    <row r="402" spans="1:12" s="32" customFormat="1" hidden="1">
      <c r="A402" s="34"/>
      <c r="J402" s="39"/>
      <c r="K402" s="708"/>
      <c r="L402" s="75"/>
    </row>
    <row r="403" spans="1:12" s="32" customFormat="1" hidden="1">
      <c r="A403" s="34"/>
      <c r="J403" s="39"/>
      <c r="K403" s="708"/>
      <c r="L403" s="75"/>
    </row>
    <row r="404" spans="1:12" s="32" customFormat="1" hidden="1">
      <c r="A404" s="34"/>
      <c r="J404" s="39"/>
      <c r="K404" s="708"/>
      <c r="L404" s="75"/>
    </row>
    <row r="405" spans="1:12" s="32" customFormat="1" hidden="1">
      <c r="A405" s="34"/>
      <c r="J405" s="39"/>
      <c r="K405" s="708"/>
      <c r="L405" s="75"/>
    </row>
    <row r="406" spans="1:12" s="32" customFormat="1" hidden="1">
      <c r="A406" s="34"/>
      <c r="J406" s="39"/>
      <c r="K406" s="708"/>
      <c r="L406" s="75"/>
    </row>
    <row r="407" spans="1:12" s="32" customFormat="1" hidden="1">
      <c r="A407" s="34"/>
      <c r="J407" s="39"/>
      <c r="K407" s="708"/>
      <c r="L407" s="75"/>
    </row>
    <row r="408" spans="1:12" s="32" customFormat="1" hidden="1">
      <c r="A408" s="34"/>
      <c r="J408" s="39"/>
      <c r="K408" s="708"/>
      <c r="L408" s="75"/>
    </row>
    <row r="409" spans="1:12" s="32" customFormat="1" hidden="1">
      <c r="A409" s="34"/>
      <c r="J409" s="39"/>
      <c r="K409" s="708"/>
      <c r="L409" s="75"/>
    </row>
    <row r="410" spans="1:12" s="32" customFormat="1" hidden="1">
      <c r="A410" s="34"/>
      <c r="J410" s="39"/>
      <c r="K410" s="708"/>
      <c r="L410" s="75"/>
    </row>
    <row r="411" spans="1:12" s="32" customFormat="1" hidden="1">
      <c r="A411" s="34"/>
      <c r="J411" s="39"/>
      <c r="K411" s="708"/>
      <c r="L411" s="75"/>
    </row>
    <row r="412" spans="1:12" s="32" customFormat="1" hidden="1">
      <c r="A412" s="34"/>
      <c r="J412" s="39"/>
      <c r="K412" s="708"/>
      <c r="L412" s="75"/>
    </row>
    <row r="413" spans="1:12" s="32" customFormat="1" hidden="1">
      <c r="A413" s="34"/>
      <c r="J413" s="39"/>
      <c r="K413" s="708"/>
      <c r="L413" s="75"/>
    </row>
    <row r="414" spans="1:12" s="32" customFormat="1" hidden="1">
      <c r="A414" s="34"/>
      <c r="J414" s="39"/>
      <c r="K414" s="708"/>
      <c r="L414" s="75"/>
    </row>
    <row r="415" spans="1:12" s="32" customFormat="1" hidden="1">
      <c r="A415" s="34"/>
      <c r="J415" s="39"/>
      <c r="K415" s="708"/>
      <c r="L415" s="75"/>
    </row>
    <row r="416" spans="1:12" s="32" customFormat="1" hidden="1">
      <c r="A416" s="34"/>
      <c r="J416" s="39"/>
      <c r="K416" s="708"/>
      <c r="L416" s="75"/>
    </row>
    <row r="417" spans="1:12" s="32" customFormat="1" hidden="1">
      <c r="A417" s="34"/>
      <c r="J417" s="39"/>
      <c r="K417" s="708"/>
      <c r="L417" s="75"/>
    </row>
    <row r="418" spans="1:12" s="32" customFormat="1" hidden="1">
      <c r="A418" s="34"/>
      <c r="J418" s="39"/>
      <c r="K418" s="708"/>
      <c r="L418" s="75"/>
    </row>
    <row r="419" spans="1:12" s="32" customFormat="1" hidden="1">
      <c r="A419" s="34"/>
      <c r="J419" s="39"/>
      <c r="K419" s="708"/>
      <c r="L419" s="75"/>
    </row>
    <row r="420" spans="1:12" s="32" customFormat="1" hidden="1">
      <c r="A420" s="34"/>
      <c r="J420" s="39"/>
      <c r="K420" s="708"/>
      <c r="L420" s="75"/>
    </row>
    <row r="421" spans="1:12" s="32" customFormat="1" hidden="1">
      <c r="A421" s="34"/>
      <c r="J421" s="39"/>
      <c r="K421" s="708"/>
      <c r="L421" s="75"/>
    </row>
    <row r="422" spans="1:12" s="32" customFormat="1" hidden="1">
      <c r="A422" s="34"/>
      <c r="J422" s="39"/>
      <c r="K422" s="708"/>
      <c r="L422" s="75"/>
    </row>
    <row r="423" spans="1:12" s="32" customFormat="1" hidden="1">
      <c r="A423" s="34"/>
      <c r="J423" s="39"/>
      <c r="K423" s="708"/>
      <c r="L423" s="75"/>
    </row>
    <row r="424" spans="1:12" s="32" customFormat="1" hidden="1">
      <c r="A424" s="34"/>
      <c r="J424" s="39"/>
      <c r="K424" s="708"/>
      <c r="L424" s="75"/>
    </row>
    <row r="425" spans="1:12" s="32" customFormat="1" hidden="1">
      <c r="A425" s="34"/>
      <c r="J425" s="39"/>
      <c r="K425" s="708"/>
      <c r="L425" s="75"/>
    </row>
    <row r="426" spans="1:12" s="32" customFormat="1" hidden="1">
      <c r="A426" s="34"/>
      <c r="J426" s="39"/>
      <c r="K426" s="708"/>
      <c r="L426" s="75"/>
    </row>
    <row r="427" spans="1:12" s="32" customFormat="1" hidden="1">
      <c r="A427" s="34"/>
      <c r="J427" s="39"/>
      <c r="K427" s="708"/>
      <c r="L427" s="75"/>
    </row>
    <row r="428" spans="1:12" s="32" customFormat="1" hidden="1">
      <c r="A428" s="34"/>
      <c r="J428" s="39"/>
      <c r="K428" s="708"/>
      <c r="L428" s="75"/>
    </row>
    <row r="429" spans="1:12" s="32" customFormat="1" hidden="1">
      <c r="A429" s="34"/>
      <c r="J429" s="39"/>
      <c r="K429" s="708"/>
      <c r="L429" s="75"/>
    </row>
    <row r="430" spans="1:12" s="32" customFormat="1" hidden="1">
      <c r="A430" s="34"/>
      <c r="J430" s="39"/>
      <c r="K430" s="708"/>
      <c r="L430" s="75"/>
    </row>
    <row r="431" spans="1:12" s="32" customFormat="1" hidden="1">
      <c r="A431" s="34"/>
      <c r="J431" s="39"/>
      <c r="K431" s="708"/>
      <c r="L431" s="75"/>
    </row>
    <row r="432" spans="1:12" s="32" customFormat="1" hidden="1">
      <c r="A432" s="34"/>
      <c r="J432" s="39"/>
      <c r="K432" s="708"/>
      <c r="L432" s="75"/>
    </row>
    <row r="433" spans="1:12" s="32" customFormat="1" hidden="1">
      <c r="A433" s="34"/>
      <c r="J433" s="39"/>
      <c r="K433" s="708"/>
      <c r="L433" s="75"/>
    </row>
    <row r="434" spans="1:12" s="32" customFormat="1" hidden="1">
      <c r="A434" s="34"/>
      <c r="J434" s="39"/>
      <c r="K434" s="708"/>
      <c r="L434" s="75"/>
    </row>
    <row r="435" spans="1:12" s="32" customFormat="1" hidden="1">
      <c r="A435" s="34"/>
      <c r="J435" s="39"/>
      <c r="K435" s="708"/>
      <c r="L435" s="75"/>
    </row>
    <row r="436" spans="1:12" s="32" customFormat="1" hidden="1">
      <c r="A436" s="34"/>
      <c r="J436" s="39"/>
      <c r="K436" s="708"/>
      <c r="L436" s="75"/>
    </row>
    <row r="437" spans="1:12" s="32" customFormat="1" hidden="1">
      <c r="A437" s="34"/>
      <c r="J437" s="39"/>
      <c r="K437" s="708"/>
      <c r="L437" s="75"/>
    </row>
    <row r="438" spans="1:12" s="32" customFormat="1" hidden="1">
      <c r="A438" s="34"/>
      <c r="J438" s="39"/>
      <c r="K438" s="708"/>
      <c r="L438" s="75"/>
    </row>
    <row r="439" spans="1:12" s="32" customFormat="1" hidden="1">
      <c r="A439" s="34"/>
      <c r="J439" s="39"/>
      <c r="K439" s="708"/>
      <c r="L439" s="75"/>
    </row>
    <row r="440" spans="1:12" s="32" customFormat="1" hidden="1">
      <c r="A440" s="34"/>
      <c r="J440" s="39"/>
      <c r="K440" s="708"/>
      <c r="L440" s="75"/>
    </row>
    <row r="441" spans="1:12" s="32" customFormat="1" hidden="1">
      <c r="A441" s="34"/>
      <c r="J441" s="39"/>
      <c r="K441" s="708"/>
      <c r="L441" s="75"/>
    </row>
    <row r="442" spans="1:12" s="32" customFormat="1" hidden="1">
      <c r="A442" s="34"/>
      <c r="J442" s="39"/>
      <c r="K442" s="708"/>
      <c r="L442" s="75"/>
    </row>
    <row r="443" spans="1:12" s="32" customFormat="1" hidden="1">
      <c r="A443" s="34"/>
      <c r="J443" s="39"/>
      <c r="K443" s="708"/>
      <c r="L443" s="75"/>
    </row>
    <row r="444" spans="1:12" s="32" customFormat="1" hidden="1">
      <c r="A444" s="34"/>
      <c r="J444" s="39"/>
      <c r="K444" s="708"/>
      <c r="L444" s="75"/>
    </row>
    <row r="445" spans="1:12" s="32" customFormat="1" hidden="1">
      <c r="A445" s="34"/>
      <c r="J445" s="39"/>
      <c r="K445" s="708"/>
      <c r="L445" s="75"/>
    </row>
    <row r="446" spans="1:12" s="32" customFormat="1" hidden="1">
      <c r="A446" s="34"/>
      <c r="J446" s="39"/>
      <c r="K446" s="708"/>
      <c r="L446" s="75"/>
    </row>
    <row r="447" spans="1:12" s="32" customFormat="1" hidden="1">
      <c r="A447" s="34"/>
      <c r="J447" s="39"/>
      <c r="K447" s="708"/>
      <c r="L447" s="75"/>
    </row>
    <row r="448" spans="1:12" s="32" customFormat="1" hidden="1">
      <c r="A448" s="34"/>
      <c r="J448" s="39"/>
      <c r="K448" s="708"/>
      <c r="L448" s="75"/>
    </row>
    <row r="449" spans="1:12" s="32" customFormat="1" hidden="1">
      <c r="A449" s="34"/>
      <c r="J449" s="39"/>
      <c r="K449" s="708"/>
      <c r="L449" s="75"/>
    </row>
    <row r="450" spans="1:12" s="32" customFormat="1" hidden="1">
      <c r="A450" s="34"/>
      <c r="J450" s="39"/>
      <c r="K450" s="708"/>
      <c r="L450" s="75"/>
    </row>
    <row r="451" spans="1:12" s="32" customFormat="1" hidden="1">
      <c r="A451" s="34"/>
      <c r="J451" s="39"/>
      <c r="K451" s="708"/>
      <c r="L451" s="75"/>
    </row>
    <row r="452" spans="1:12" s="32" customFormat="1" hidden="1">
      <c r="A452" s="34"/>
      <c r="J452" s="39"/>
      <c r="K452" s="708"/>
      <c r="L452" s="75"/>
    </row>
    <row r="453" spans="1:12" s="32" customFormat="1" hidden="1">
      <c r="A453" s="34"/>
      <c r="J453" s="39"/>
      <c r="K453" s="708"/>
      <c r="L453" s="75"/>
    </row>
    <row r="454" spans="1:12" s="32" customFormat="1" hidden="1">
      <c r="A454" s="34"/>
      <c r="J454" s="39"/>
      <c r="K454" s="708"/>
      <c r="L454" s="75"/>
    </row>
    <row r="455" spans="1:12" s="32" customFormat="1" hidden="1">
      <c r="A455" s="34"/>
      <c r="J455" s="39"/>
      <c r="K455" s="708"/>
      <c r="L455" s="75"/>
    </row>
    <row r="456" spans="1:12" s="32" customFormat="1" hidden="1">
      <c r="A456" s="34"/>
      <c r="J456" s="39"/>
      <c r="K456" s="708"/>
      <c r="L456" s="75"/>
    </row>
    <row r="457" spans="1:12" s="32" customFormat="1" hidden="1">
      <c r="A457" s="34"/>
      <c r="J457" s="39"/>
      <c r="K457" s="708"/>
      <c r="L457" s="75"/>
    </row>
    <row r="458" spans="1:12" s="32" customFormat="1" hidden="1">
      <c r="A458" s="34"/>
      <c r="J458" s="39"/>
      <c r="K458" s="708"/>
      <c r="L458" s="75"/>
    </row>
    <row r="459" spans="1:12" s="32" customFormat="1" hidden="1">
      <c r="A459" s="34"/>
      <c r="J459" s="39"/>
      <c r="K459" s="708"/>
      <c r="L459" s="75"/>
    </row>
    <row r="460" spans="1:12" s="32" customFormat="1" hidden="1">
      <c r="A460" s="34"/>
      <c r="J460" s="39"/>
      <c r="K460" s="708"/>
      <c r="L460" s="75"/>
    </row>
    <row r="461" spans="1:12" s="32" customFormat="1" hidden="1">
      <c r="A461" s="34"/>
      <c r="J461" s="39"/>
      <c r="K461" s="708"/>
      <c r="L461" s="75"/>
    </row>
    <row r="462" spans="1:12" s="32" customFormat="1" hidden="1">
      <c r="A462" s="34"/>
      <c r="J462" s="39"/>
      <c r="K462" s="708"/>
      <c r="L462" s="75"/>
    </row>
    <row r="463" spans="1:12" s="32" customFormat="1" hidden="1">
      <c r="A463" s="34"/>
      <c r="J463" s="39"/>
      <c r="K463" s="708"/>
      <c r="L463" s="75"/>
    </row>
    <row r="464" spans="1:12" s="32" customFormat="1" hidden="1">
      <c r="A464" s="34"/>
      <c r="J464" s="39"/>
      <c r="K464" s="708"/>
      <c r="L464" s="75"/>
    </row>
    <row r="465" spans="1:12" s="32" customFormat="1" hidden="1">
      <c r="A465" s="34"/>
      <c r="J465" s="39"/>
      <c r="K465" s="708"/>
      <c r="L465" s="75"/>
    </row>
    <row r="466" spans="1:12" s="32" customFormat="1" hidden="1">
      <c r="A466" s="34"/>
      <c r="J466" s="39"/>
      <c r="K466" s="708"/>
      <c r="L466" s="75"/>
    </row>
    <row r="467" spans="1:12" s="32" customFormat="1" hidden="1">
      <c r="A467" s="34"/>
      <c r="J467" s="39"/>
      <c r="K467" s="708"/>
      <c r="L467" s="75"/>
    </row>
    <row r="468" spans="1:12" s="32" customFormat="1" hidden="1">
      <c r="A468" s="34"/>
      <c r="J468" s="39"/>
      <c r="K468" s="708"/>
      <c r="L468" s="75"/>
    </row>
    <row r="469" spans="1:12" s="32" customFormat="1" hidden="1">
      <c r="A469" s="34"/>
      <c r="J469" s="39"/>
      <c r="K469" s="708"/>
      <c r="L469" s="75"/>
    </row>
    <row r="470" spans="1:12" s="32" customFormat="1" hidden="1">
      <c r="A470" s="34"/>
      <c r="J470" s="39"/>
      <c r="K470" s="708"/>
      <c r="L470" s="75"/>
    </row>
    <row r="471" spans="1:12" s="32" customFormat="1" hidden="1">
      <c r="A471" s="34"/>
      <c r="J471" s="39"/>
      <c r="K471" s="708"/>
      <c r="L471" s="75"/>
    </row>
    <row r="472" spans="1:12" s="32" customFormat="1" hidden="1">
      <c r="A472" s="34"/>
      <c r="J472" s="39"/>
      <c r="K472" s="708"/>
      <c r="L472" s="75"/>
    </row>
    <row r="473" spans="1:12" s="32" customFormat="1" hidden="1">
      <c r="A473" s="34"/>
      <c r="J473" s="39"/>
      <c r="K473" s="708"/>
      <c r="L473" s="75"/>
    </row>
    <row r="474" spans="1:12" s="32" customFormat="1" hidden="1">
      <c r="A474" s="34"/>
      <c r="J474" s="39"/>
      <c r="K474" s="708"/>
      <c r="L474" s="75"/>
    </row>
    <row r="475" spans="1:12" s="32" customFormat="1" hidden="1">
      <c r="A475" s="34"/>
      <c r="J475" s="39"/>
      <c r="K475" s="708"/>
      <c r="L475" s="75"/>
    </row>
    <row r="476" spans="1:12" s="32" customFormat="1" hidden="1">
      <c r="A476" s="34"/>
      <c r="J476" s="39"/>
      <c r="K476" s="708"/>
      <c r="L476" s="75"/>
    </row>
    <row r="477" spans="1:12" s="32" customFormat="1" hidden="1">
      <c r="A477" s="34"/>
      <c r="J477" s="39"/>
      <c r="K477" s="708"/>
      <c r="L477" s="75"/>
    </row>
    <row r="478" spans="1:12" s="32" customFormat="1" hidden="1">
      <c r="A478" s="34"/>
      <c r="J478" s="39"/>
      <c r="K478" s="708"/>
      <c r="L478" s="75"/>
    </row>
    <row r="479" spans="1:12" s="32" customFormat="1" hidden="1">
      <c r="A479" s="34"/>
      <c r="J479" s="39"/>
      <c r="K479" s="708"/>
      <c r="L479" s="75"/>
    </row>
    <row r="480" spans="1:12" s="32" customFormat="1" hidden="1">
      <c r="A480" s="34"/>
      <c r="J480" s="39"/>
      <c r="K480" s="708"/>
      <c r="L480" s="75"/>
    </row>
    <row r="481" spans="1:12" s="32" customFormat="1" hidden="1">
      <c r="A481" s="34"/>
      <c r="J481" s="39"/>
      <c r="K481" s="708"/>
      <c r="L481" s="75"/>
    </row>
    <row r="482" spans="1:12" s="32" customFormat="1" hidden="1">
      <c r="A482" s="34"/>
      <c r="J482" s="39"/>
      <c r="K482" s="708"/>
      <c r="L482" s="75"/>
    </row>
    <row r="483" spans="1:12" s="32" customFormat="1" hidden="1">
      <c r="A483" s="34"/>
      <c r="J483" s="39"/>
      <c r="K483" s="708"/>
      <c r="L483" s="75"/>
    </row>
    <row r="484" spans="1:12" s="32" customFormat="1" hidden="1">
      <c r="A484" s="34"/>
      <c r="J484" s="39"/>
      <c r="K484" s="708"/>
      <c r="L484" s="75"/>
    </row>
    <row r="485" spans="1:12" s="32" customFormat="1" hidden="1">
      <c r="A485" s="34"/>
      <c r="J485" s="39"/>
      <c r="K485" s="708"/>
      <c r="L485" s="75"/>
    </row>
    <row r="486" spans="1:12" s="32" customFormat="1" hidden="1">
      <c r="A486" s="34"/>
      <c r="J486" s="39"/>
      <c r="K486" s="708"/>
      <c r="L486" s="75"/>
    </row>
    <row r="487" spans="1:12" s="32" customFormat="1" hidden="1">
      <c r="A487" s="34"/>
      <c r="J487" s="39"/>
      <c r="K487" s="708"/>
      <c r="L487" s="75"/>
    </row>
    <row r="488" spans="1:12" s="32" customFormat="1" hidden="1">
      <c r="A488" s="34"/>
      <c r="J488" s="39"/>
      <c r="K488" s="708"/>
      <c r="L488" s="75"/>
    </row>
    <row r="489" spans="1:12" s="32" customFormat="1" hidden="1">
      <c r="A489" s="34"/>
      <c r="J489" s="39"/>
      <c r="K489" s="708"/>
      <c r="L489" s="75"/>
    </row>
    <row r="490" spans="1:12" s="32" customFormat="1" hidden="1">
      <c r="A490" s="34"/>
      <c r="J490" s="39"/>
      <c r="K490" s="708"/>
      <c r="L490" s="75"/>
    </row>
    <row r="491" spans="1:12" s="32" customFormat="1" hidden="1">
      <c r="A491" s="34"/>
      <c r="J491" s="39"/>
      <c r="K491" s="708"/>
      <c r="L491" s="75"/>
    </row>
    <row r="492" spans="1:12" s="32" customFormat="1" hidden="1">
      <c r="A492" s="34"/>
      <c r="J492" s="39"/>
      <c r="K492" s="708"/>
      <c r="L492" s="75"/>
    </row>
    <row r="493" spans="1:12" s="32" customFormat="1" hidden="1">
      <c r="A493" s="34"/>
      <c r="J493" s="39"/>
      <c r="K493" s="708"/>
      <c r="L493" s="75"/>
    </row>
    <row r="494" spans="1:12" s="32" customFormat="1" hidden="1">
      <c r="A494" s="34"/>
      <c r="J494" s="39"/>
      <c r="K494" s="708"/>
      <c r="L494" s="75"/>
    </row>
    <row r="495" spans="1:12" s="32" customFormat="1" hidden="1">
      <c r="A495" s="34"/>
      <c r="J495" s="39"/>
      <c r="K495" s="708"/>
      <c r="L495" s="75"/>
    </row>
    <row r="496" spans="1:12" s="32" customFormat="1" hidden="1">
      <c r="A496" s="34"/>
      <c r="J496" s="39"/>
      <c r="K496" s="708"/>
      <c r="L496" s="75"/>
    </row>
    <row r="497" spans="1:12" s="32" customFormat="1" hidden="1">
      <c r="A497" s="34"/>
      <c r="J497" s="39"/>
      <c r="K497" s="708"/>
      <c r="L497" s="75"/>
    </row>
    <row r="498" spans="1:12" s="32" customFormat="1" hidden="1">
      <c r="A498" s="34"/>
      <c r="J498" s="39"/>
      <c r="K498" s="708"/>
      <c r="L498" s="75"/>
    </row>
    <row r="499" spans="1:12" s="32" customFormat="1" hidden="1">
      <c r="A499" s="34"/>
      <c r="J499" s="39"/>
      <c r="K499" s="708"/>
      <c r="L499" s="75"/>
    </row>
    <row r="500" spans="1:12" s="32" customFormat="1" hidden="1">
      <c r="A500" s="34"/>
      <c r="J500" s="39"/>
      <c r="K500" s="708"/>
      <c r="L500" s="75"/>
    </row>
    <row r="501" spans="1:12" s="32" customFormat="1" hidden="1">
      <c r="A501" s="34"/>
      <c r="J501" s="39"/>
      <c r="K501" s="708"/>
      <c r="L501" s="75"/>
    </row>
    <row r="502" spans="1:12" s="32" customFormat="1" hidden="1">
      <c r="A502" s="34"/>
      <c r="J502" s="39"/>
      <c r="K502" s="708"/>
      <c r="L502" s="75"/>
    </row>
    <row r="503" spans="1:12" s="32" customFormat="1" hidden="1">
      <c r="A503" s="34"/>
      <c r="J503" s="39"/>
      <c r="K503" s="708"/>
      <c r="L503" s="75"/>
    </row>
    <row r="504" spans="1:12" s="32" customFormat="1" hidden="1">
      <c r="A504" s="34"/>
      <c r="J504" s="39"/>
      <c r="K504" s="708"/>
      <c r="L504" s="75"/>
    </row>
    <row r="505" spans="1:12" s="32" customFormat="1" hidden="1">
      <c r="A505" s="34"/>
      <c r="J505" s="39"/>
      <c r="K505" s="708"/>
      <c r="L505" s="75"/>
    </row>
    <row r="506" spans="1:12" s="32" customFormat="1" hidden="1">
      <c r="A506" s="34"/>
      <c r="J506" s="39"/>
      <c r="K506" s="708"/>
      <c r="L506" s="75"/>
    </row>
    <row r="507" spans="1:12" s="32" customFormat="1" hidden="1">
      <c r="A507" s="34"/>
      <c r="J507" s="39"/>
      <c r="K507" s="708"/>
      <c r="L507" s="75"/>
    </row>
    <row r="508" spans="1:12" s="32" customFormat="1" hidden="1">
      <c r="A508" s="34"/>
      <c r="J508" s="39"/>
      <c r="K508" s="708"/>
      <c r="L508" s="75"/>
    </row>
    <row r="509" spans="1:12" s="32" customFormat="1" hidden="1">
      <c r="A509" s="34"/>
      <c r="J509" s="39"/>
      <c r="K509" s="708"/>
      <c r="L509" s="75"/>
    </row>
    <row r="510" spans="1:12" s="32" customFormat="1" hidden="1">
      <c r="A510" s="34"/>
      <c r="J510" s="39"/>
      <c r="K510" s="708"/>
      <c r="L510" s="75"/>
    </row>
    <row r="511" spans="1:12" s="32" customFormat="1" hidden="1">
      <c r="A511" s="34"/>
      <c r="J511" s="39"/>
      <c r="K511" s="708"/>
      <c r="L511" s="75"/>
    </row>
    <row r="512" spans="1:12" s="32" customFormat="1" hidden="1">
      <c r="A512" s="34"/>
      <c r="J512" s="39"/>
      <c r="K512" s="708"/>
      <c r="L512" s="75"/>
    </row>
    <row r="513" spans="1:12" s="32" customFormat="1" hidden="1">
      <c r="A513" s="34"/>
      <c r="J513" s="39"/>
      <c r="K513" s="708"/>
      <c r="L513" s="75"/>
    </row>
    <row r="514" spans="1:12" s="32" customFormat="1" hidden="1">
      <c r="A514" s="34"/>
      <c r="J514" s="39"/>
      <c r="K514" s="708"/>
      <c r="L514" s="75"/>
    </row>
    <row r="515" spans="1:12" s="32" customFormat="1" hidden="1">
      <c r="A515" s="34"/>
      <c r="J515" s="39"/>
      <c r="K515" s="708"/>
      <c r="L515" s="75"/>
    </row>
    <row r="516" spans="1:12" s="32" customFormat="1" hidden="1">
      <c r="A516" s="34"/>
      <c r="J516" s="39"/>
      <c r="K516" s="708"/>
      <c r="L516" s="75"/>
    </row>
    <row r="517" spans="1:12" s="32" customFormat="1" hidden="1">
      <c r="A517" s="34"/>
      <c r="J517" s="39"/>
      <c r="K517" s="708"/>
      <c r="L517" s="75"/>
    </row>
    <row r="518" spans="1:12" s="32" customFormat="1" hidden="1">
      <c r="A518" s="34"/>
      <c r="J518" s="39"/>
      <c r="K518" s="708"/>
      <c r="L518" s="75"/>
    </row>
    <row r="519" spans="1:12" s="32" customFormat="1" hidden="1">
      <c r="A519" s="34"/>
      <c r="J519" s="39"/>
      <c r="K519" s="708"/>
      <c r="L519" s="75"/>
    </row>
    <row r="520" spans="1:12" s="32" customFormat="1" hidden="1">
      <c r="A520" s="34"/>
      <c r="J520" s="39"/>
      <c r="K520" s="708"/>
      <c r="L520" s="75"/>
    </row>
    <row r="521" spans="1:12" s="32" customFormat="1" hidden="1">
      <c r="A521" s="34"/>
      <c r="J521" s="39"/>
      <c r="K521" s="708"/>
      <c r="L521" s="75"/>
    </row>
    <row r="522" spans="1:12" s="32" customFormat="1" hidden="1">
      <c r="A522" s="34"/>
      <c r="J522" s="39"/>
      <c r="K522" s="708"/>
      <c r="L522" s="75"/>
    </row>
    <row r="523" spans="1:12" s="32" customFormat="1" hidden="1">
      <c r="A523" s="34"/>
      <c r="J523" s="39"/>
      <c r="K523" s="708"/>
      <c r="L523" s="75"/>
    </row>
    <row r="524" spans="1:12" s="32" customFormat="1" hidden="1">
      <c r="A524" s="34"/>
      <c r="J524" s="39"/>
      <c r="K524" s="708"/>
      <c r="L524" s="75"/>
    </row>
    <row r="525" spans="1:12" s="32" customFormat="1" hidden="1">
      <c r="A525" s="34"/>
      <c r="J525" s="39"/>
      <c r="K525" s="708"/>
      <c r="L525" s="75"/>
    </row>
    <row r="526" spans="1:12" s="32" customFormat="1" hidden="1">
      <c r="A526" s="34"/>
      <c r="J526" s="39"/>
      <c r="K526" s="708"/>
      <c r="L526" s="75"/>
    </row>
    <row r="527" spans="1:12" s="32" customFormat="1" hidden="1">
      <c r="A527" s="34"/>
      <c r="J527" s="39"/>
      <c r="K527" s="708"/>
      <c r="L527" s="75"/>
    </row>
    <row r="528" spans="1:12" s="32" customFormat="1" hidden="1">
      <c r="A528" s="34"/>
      <c r="J528" s="39"/>
      <c r="K528" s="708"/>
      <c r="L528" s="75"/>
    </row>
    <row r="529" spans="1:12" s="32" customFormat="1" hidden="1">
      <c r="A529" s="34"/>
      <c r="J529" s="39"/>
      <c r="K529" s="708"/>
      <c r="L529" s="75"/>
    </row>
    <row r="530" spans="1:12" s="32" customFormat="1" hidden="1">
      <c r="A530" s="34"/>
      <c r="J530" s="39"/>
      <c r="K530" s="708"/>
      <c r="L530" s="75"/>
    </row>
    <row r="531" spans="1:12" s="32" customFormat="1" hidden="1">
      <c r="A531" s="34"/>
      <c r="J531" s="39"/>
      <c r="K531" s="708"/>
      <c r="L531" s="75"/>
    </row>
    <row r="532" spans="1:12" s="32" customFormat="1" hidden="1">
      <c r="A532" s="34"/>
      <c r="J532" s="39"/>
      <c r="K532" s="708"/>
      <c r="L532" s="75"/>
    </row>
    <row r="533" spans="1:12" s="32" customFormat="1" hidden="1">
      <c r="A533" s="34"/>
      <c r="J533" s="39"/>
      <c r="K533" s="708"/>
      <c r="L533" s="75"/>
    </row>
    <row r="534" spans="1:12" s="32" customFormat="1" hidden="1">
      <c r="A534" s="34"/>
      <c r="J534" s="39"/>
      <c r="K534" s="708"/>
      <c r="L534" s="75"/>
    </row>
    <row r="535" spans="1:12" s="32" customFormat="1" hidden="1">
      <c r="A535" s="34"/>
      <c r="J535" s="39"/>
      <c r="K535" s="708"/>
      <c r="L535" s="75"/>
    </row>
    <row r="536" spans="1:12" s="32" customFormat="1" hidden="1">
      <c r="A536" s="34"/>
      <c r="J536" s="39"/>
      <c r="K536" s="708"/>
      <c r="L536" s="75"/>
    </row>
    <row r="537" spans="1:12" s="32" customFormat="1" hidden="1">
      <c r="A537" s="34"/>
      <c r="J537" s="39"/>
      <c r="K537" s="708"/>
      <c r="L537" s="75"/>
    </row>
    <row r="538" spans="1:12" s="32" customFormat="1" hidden="1">
      <c r="A538" s="34"/>
      <c r="J538" s="39"/>
      <c r="K538" s="708"/>
      <c r="L538" s="75"/>
    </row>
    <row r="539" spans="1:12" s="32" customFormat="1" hidden="1">
      <c r="A539" s="34"/>
      <c r="J539" s="39"/>
      <c r="K539" s="708"/>
      <c r="L539" s="75"/>
    </row>
    <row r="540" spans="1:12" s="32" customFormat="1" hidden="1">
      <c r="A540" s="34"/>
      <c r="J540" s="39"/>
      <c r="K540" s="708"/>
      <c r="L540" s="75"/>
    </row>
    <row r="541" spans="1:12" s="32" customFormat="1" hidden="1">
      <c r="A541" s="34"/>
      <c r="J541" s="39"/>
      <c r="K541" s="708"/>
      <c r="L541" s="75"/>
    </row>
    <row r="542" spans="1:12" s="32" customFormat="1" hidden="1">
      <c r="A542" s="34"/>
      <c r="J542" s="39"/>
      <c r="K542" s="708"/>
      <c r="L542" s="75"/>
    </row>
    <row r="543" spans="1:12" s="32" customFormat="1" hidden="1">
      <c r="A543" s="34"/>
      <c r="J543" s="39"/>
      <c r="K543" s="708"/>
      <c r="L543" s="75"/>
    </row>
    <row r="544" spans="1:12" s="32" customFormat="1" hidden="1">
      <c r="A544" s="34"/>
      <c r="J544" s="39"/>
      <c r="K544" s="708"/>
      <c r="L544" s="75"/>
    </row>
    <row r="545" spans="1:12" s="32" customFormat="1" hidden="1">
      <c r="A545" s="34"/>
      <c r="J545" s="39"/>
      <c r="K545" s="708"/>
      <c r="L545" s="75"/>
    </row>
    <row r="546" spans="1:12" s="32" customFormat="1" hidden="1">
      <c r="A546" s="34"/>
      <c r="J546" s="39"/>
      <c r="K546" s="708"/>
      <c r="L546" s="75"/>
    </row>
    <row r="547" spans="1:12" s="32" customFormat="1" hidden="1">
      <c r="A547" s="34"/>
      <c r="J547" s="39"/>
      <c r="K547" s="708"/>
      <c r="L547" s="75"/>
    </row>
    <row r="548" spans="1:12" s="32" customFormat="1" hidden="1">
      <c r="A548" s="34"/>
      <c r="J548" s="39"/>
      <c r="K548" s="708"/>
      <c r="L548" s="75"/>
    </row>
    <row r="549" spans="1:12" s="32" customFormat="1" hidden="1">
      <c r="A549" s="34"/>
      <c r="J549" s="39"/>
      <c r="K549" s="708"/>
      <c r="L549" s="75"/>
    </row>
    <row r="550" spans="1:12" s="32" customFormat="1" hidden="1">
      <c r="A550" s="34"/>
      <c r="J550" s="39"/>
      <c r="K550" s="708"/>
      <c r="L550" s="75"/>
    </row>
    <row r="551" spans="1:12" s="32" customFormat="1" hidden="1">
      <c r="A551" s="34"/>
      <c r="J551" s="39"/>
      <c r="K551" s="708"/>
      <c r="L551" s="75"/>
    </row>
    <row r="552" spans="1:12" s="32" customFormat="1" hidden="1">
      <c r="A552" s="34"/>
      <c r="J552" s="39"/>
      <c r="K552" s="708"/>
      <c r="L552" s="75"/>
    </row>
    <row r="553" spans="1:12" s="32" customFormat="1" hidden="1">
      <c r="A553" s="34"/>
      <c r="J553" s="39"/>
      <c r="K553" s="708"/>
      <c r="L553" s="75"/>
    </row>
    <row r="554" spans="1:12" s="32" customFormat="1" hidden="1">
      <c r="A554" s="34"/>
      <c r="J554" s="39"/>
      <c r="K554" s="708"/>
      <c r="L554" s="75"/>
    </row>
    <row r="555" spans="1:12" s="32" customFormat="1" hidden="1">
      <c r="A555" s="34"/>
      <c r="J555" s="39"/>
      <c r="K555" s="708"/>
      <c r="L555" s="75"/>
    </row>
    <row r="556" spans="1:12" s="32" customFormat="1" hidden="1">
      <c r="A556" s="34"/>
      <c r="J556" s="39"/>
      <c r="K556" s="708"/>
      <c r="L556" s="75"/>
    </row>
    <row r="557" spans="1:12" s="32" customFormat="1" hidden="1">
      <c r="A557" s="34"/>
      <c r="J557" s="39"/>
      <c r="K557" s="708"/>
      <c r="L557" s="75"/>
    </row>
    <row r="558" spans="1:12" s="32" customFormat="1" hidden="1">
      <c r="A558" s="34"/>
      <c r="J558" s="39"/>
      <c r="K558" s="708"/>
      <c r="L558" s="75"/>
    </row>
    <row r="559" spans="1:12" s="32" customFormat="1" hidden="1">
      <c r="A559" s="34"/>
      <c r="J559" s="39"/>
      <c r="K559" s="708"/>
      <c r="L559" s="75"/>
    </row>
    <row r="560" spans="1:12" s="32" customFormat="1" hidden="1">
      <c r="A560" s="34"/>
      <c r="J560" s="39"/>
      <c r="K560" s="708"/>
      <c r="L560" s="75"/>
    </row>
    <row r="561" spans="1:12" s="32" customFormat="1" hidden="1">
      <c r="A561" s="34"/>
      <c r="J561" s="39"/>
      <c r="K561" s="708"/>
      <c r="L561" s="75"/>
    </row>
    <row r="562" spans="1:12" s="32" customFormat="1" hidden="1">
      <c r="A562" s="34"/>
      <c r="J562" s="39"/>
      <c r="K562" s="708"/>
      <c r="L562" s="75"/>
    </row>
    <row r="563" spans="1:12" s="32" customFormat="1" hidden="1">
      <c r="A563" s="34"/>
      <c r="J563" s="39"/>
      <c r="K563" s="708"/>
      <c r="L563" s="75"/>
    </row>
    <row r="564" spans="1:12" s="32" customFormat="1" hidden="1">
      <c r="A564" s="34"/>
      <c r="J564" s="39"/>
      <c r="K564" s="708"/>
      <c r="L564" s="75"/>
    </row>
    <row r="565" spans="1:12" s="32" customFormat="1" hidden="1">
      <c r="A565" s="34"/>
      <c r="J565" s="39"/>
      <c r="K565" s="708"/>
      <c r="L565" s="75"/>
    </row>
    <row r="566" spans="1:12" s="32" customFormat="1" hidden="1">
      <c r="A566" s="34"/>
      <c r="J566" s="39"/>
      <c r="K566" s="708"/>
      <c r="L566" s="75"/>
    </row>
    <row r="567" spans="1:12" s="32" customFormat="1" hidden="1">
      <c r="A567" s="34"/>
      <c r="J567" s="39"/>
      <c r="K567" s="708"/>
      <c r="L567" s="75"/>
    </row>
    <row r="568" spans="1:12" s="32" customFormat="1" hidden="1">
      <c r="A568" s="34"/>
      <c r="J568" s="39"/>
      <c r="K568" s="708"/>
      <c r="L568" s="75"/>
    </row>
    <row r="569" spans="1:12" s="32" customFormat="1" hidden="1">
      <c r="A569" s="34"/>
      <c r="J569" s="39"/>
      <c r="K569" s="708"/>
      <c r="L569" s="75"/>
    </row>
    <row r="570" spans="1:12" s="32" customFormat="1" hidden="1">
      <c r="A570" s="34"/>
      <c r="J570" s="39"/>
      <c r="K570" s="708"/>
      <c r="L570" s="75"/>
    </row>
    <row r="571" spans="1:12" s="32" customFormat="1" hidden="1">
      <c r="A571" s="34"/>
      <c r="J571" s="39"/>
      <c r="K571" s="708"/>
      <c r="L571" s="75"/>
    </row>
    <row r="572" spans="1:12" s="32" customFormat="1" hidden="1">
      <c r="A572" s="34"/>
      <c r="J572" s="39"/>
      <c r="K572" s="708"/>
      <c r="L572" s="75"/>
    </row>
    <row r="573" spans="1:12" s="32" customFormat="1" hidden="1">
      <c r="A573" s="34"/>
      <c r="J573" s="39"/>
      <c r="K573" s="708"/>
      <c r="L573" s="75"/>
    </row>
    <row r="574" spans="1:12" s="32" customFormat="1" hidden="1">
      <c r="A574" s="34"/>
      <c r="J574" s="39"/>
      <c r="K574" s="708"/>
      <c r="L574" s="75"/>
    </row>
    <row r="575" spans="1:12" s="32" customFormat="1" hidden="1">
      <c r="A575" s="34"/>
      <c r="J575" s="39"/>
      <c r="K575" s="708"/>
      <c r="L575" s="75"/>
    </row>
    <row r="576" spans="1:12" s="32" customFormat="1" hidden="1">
      <c r="A576" s="34"/>
      <c r="J576" s="39"/>
      <c r="K576" s="708"/>
      <c r="L576" s="75"/>
    </row>
    <row r="577" spans="1:12" s="32" customFormat="1" hidden="1">
      <c r="A577" s="34"/>
      <c r="J577" s="39"/>
      <c r="K577" s="708"/>
      <c r="L577" s="75"/>
    </row>
    <row r="578" spans="1:12" s="32" customFormat="1" hidden="1">
      <c r="A578" s="34"/>
      <c r="J578" s="39"/>
      <c r="K578" s="708"/>
      <c r="L578" s="75"/>
    </row>
    <row r="579" spans="1:12" s="32" customFormat="1" hidden="1">
      <c r="A579" s="34"/>
      <c r="J579" s="39"/>
      <c r="K579" s="708"/>
      <c r="L579" s="75"/>
    </row>
    <row r="580" spans="1:12" s="32" customFormat="1" hidden="1">
      <c r="A580" s="34"/>
      <c r="J580" s="39"/>
      <c r="K580" s="708"/>
      <c r="L580" s="75"/>
    </row>
    <row r="581" spans="1:12" s="32" customFormat="1" hidden="1">
      <c r="A581" s="34"/>
      <c r="J581" s="39"/>
      <c r="K581" s="708"/>
      <c r="L581" s="75"/>
    </row>
    <row r="582" spans="1:12" s="32" customFormat="1" hidden="1">
      <c r="A582" s="34"/>
      <c r="J582" s="39"/>
      <c r="K582" s="708"/>
      <c r="L582" s="75"/>
    </row>
    <row r="583" spans="1:12" s="32" customFormat="1" hidden="1">
      <c r="A583" s="34"/>
      <c r="J583" s="39"/>
      <c r="K583" s="708"/>
      <c r="L583" s="75"/>
    </row>
    <row r="584" spans="1:12" s="32" customFormat="1" hidden="1">
      <c r="A584" s="34"/>
      <c r="J584" s="39"/>
      <c r="K584" s="708"/>
      <c r="L584" s="75"/>
    </row>
    <row r="585" spans="1:12" s="32" customFormat="1" hidden="1">
      <c r="A585" s="34"/>
      <c r="J585" s="39"/>
      <c r="K585" s="708"/>
      <c r="L585" s="75"/>
    </row>
    <row r="586" spans="1:12" s="32" customFormat="1" hidden="1">
      <c r="A586" s="34"/>
      <c r="J586" s="39"/>
      <c r="K586" s="708"/>
      <c r="L586" s="75"/>
    </row>
    <row r="587" spans="1:12" s="32" customFormat="1" hidden="1">
      <c r="A587" s="34"/>
      <c r="J587" s="39"/>
      <c r="K587" s="708"/>
      <c r="L587" s="75"/>
    </row>
    <row r="588" spans="1:12" s="32" customFormat="1" hidden="1">
      <c r="A588" s="34"/>
      <c r="J588" s="39"/>
      <c r="K588" s="708"/>
      <c r="L588" s="75"/>
    </row>
    <row r="589" spans="1:12" s="32" customFormat="1" hidden="1">
      <c r="A589" s="34"/>
      <c r="J589" s="39"/>
      <c r="K589" s="708"/>
      <c r="L589" s="75"/>
    </row>
    <row r="590" spans="1:12" s="32" customFormat="1" hidden="1">
      <c r="A590" s="34"/>
      <c r="J590" s="39"/>
      <c r="K590" s="708"/>
      <c r="L590" s="75"/>
    </row>
    <row r="591" spans="1:12" s="32" customFormat="1" hidden="1">
      <c r="A591" s="34"/>
      <c r="J591" s="39"/>
      <c r="K591" s="708"/>
      <c r="L591" s="75"/>
    </row>
    <row r="592" spans="1:12" s="32" customFormat="1" hidden="1">
      <c r="A592" s="34"/>
      <c r="J592" s="39"/>
      <c r="K592" s="708"/>
      <c r="L592" s="75"/>
    </row>
    <row r="593" spans="1:12" s="32" customFormat="1" hidden="1">
      <c r="A593" s="34"/>
      <c r="J593" s="39"/>
      <c r="K593" s="708"/>
      <c r="L593" s="75"/>
    </row>
    <row r="594" spans="1:12" s="32" customFormat="1" hidden="1">
      <c r="A594" s="34"/>
      <c r="J594" s="39"/>
      <c r="K594" s="708"/>
      <c r="L594" s="75"/>
    </row>
    <row r="595" spans="1:12" s="32" customFormat="1" hidden="1">
      <c r="A595" s="34"/>
      <c r="J595" s="39"/>
      <c r="K595" s="708"/>
      <c r="L595" s="75"/>
    </row>
    <row r="596" spans="1:12" s="32" customFormat="1" hidden="1">
      <c r="A596" s="34"/>
      <c r="J596" s="39"/>
      <c r="K596" s="708"/>
      <c r="L596" s="75"/>
    </row>
    <row r="597" spans="1:12" s="32" customFormat="1" hidden="1">
      <c r="A597" s="34"/>
      <c r="J597" s="39"/>
      <c r="K597" s="708"/>
      <c r="L597" s="75"/>
    </row>
    <row r="598" spans="1:12" s="32" customFormat="1" hidden="1">
      <c r="A598" s="34"/>
      <c r="J598" s="39"/>
      <c r="K598" s="708"/>
      <c r="L598" s="75"/>
    </row>
    <row r="599" spans="1:12" s="32" customFormat="1" hidden="1">
      <c r="A599" s="34"/>
      <c r="J599" s="39"/>
      <c r="K599" s="708"/>
      <c r="L599" s="75"/>
    </row>
    <row r="600" spans="1:12" s="32" customFormat="1" hidden="1">
      <c r="A600" s="34"/>
      <c r="J600" s="39"/>
      <c r="K600" s="708"/>
      <c r="L600" s="75"/>
    </row>
    <row r="601" spans="1:12" s="32" customFormat="1" hidden="1">
      <c r="A601" s="34"/>
      <c r="J601" s="39"/>
      <c r="K601" s="708"/>
      <c r="L601" s="75"/>
    </row>
    <row r="602" spans="1:12" s="32" customFormat="1" hidden="1">
      <c r="A602" s="34"/>
      <c r="J602" s="39"/>
      <c r="K602" s="708"/>
      <c r="L602" s="75"/>
    </row>
    <row r="603" spans="1:12" s="32" customFormat="1" hidden="1">
      <c r="A603" s="34"/>
      <c r="J603" s="39"/>
      <c r="K603" s="708"/>
      <c r="L603" s="75"/>
    </row>
    <row r="604" spans="1:12" s="32" customFormat="1" hidden="1">
      <c r="A604" s="34"/>
      <c r="J604" s="39"/>
      <c r="K604" s="708"/>
      <c r="L604" s="75"/>
    </row>
    <row r="605" spans="1:12" s="32" customFormat="1" hidden="1">
      <c r="A605" s="34"/>
      <c r="J605" s="39"/>
      <c r="K605" s="708"/>
      <c r="L605" s="75"/>
    </row>
    <row r="606" spans="1:12" s="32" customFormat="1" hidden="1">
      <c r="A606" s="34"/>
      <c r="J606" s="39"/>
      <c r="K606" s="708"/>
      <c r="L606" s="75"/>
    </row>
    <row r="607" spans="1:12" s="32" customFormat="1" hidden="1">
      <c r="A607" s="34"/>
      <c r="J607" s="39"/>
      <c r="K607" s="708"/>
      <c r="L607" s="75"/>
    </row>
    <row r="608" spans="1:12" s="32" customFormat="1" hidden="1">
      <c r="A608" s="34"/>
      <c r="J608" s="39"/>
      <c r="K608" s="708"/>
      <c r="L608" s="75"/>
    </row>
    <row r="609" spans="1:12" s="32" customFormat="1" hidden="1">
      <c r="A609" s="34"/>
      <c r="J609" s="39"/>
      <c r="K609" s="708"/>
      <c r="L609" s="75"/>
    </row>
    <row r="610" spans="1:12" s="32" customFormat="1" hidden="1">
      <c r="A610" s="34"/>
      <c r="J610" s="39"/>
      <c r="K610" s="708"/>
      <c r="L610" s="75"/>
    </row>
    <row r="611" spans="1:12" s="32" customFormat="1" hidden="1">
      <c r="A611" s="34"/>
      <c r="J611" s="39"/>
      <c r="K611" s="708"/>
      <c r="L611" s="75"/>
    </row>
    <row r="612" spans="1:12" s="32" customFormat="1" hidden="1">
      <c r="A612" s="34"/>
      <c r="J612" s="39"/>
      <c r="K612" s="708"/>
      <c r="L612" s="75"/>
    </row>
    <row r="613" spans="1:12" s="32" customFormat="1" hidden="1">
      <c r="A613" s="34"/>
      <c r="J613" s="39"/>
      <c r="K613" s="708"/>
      <c r="L613" s="75"/>
    </row>
    <row r="614" spans="1:12" s="32" customFormat="1" hidden="1">
      <c r="A614" s="34"/>
      <c r="J614" s="39"/>
      <c r="K614" s="708"/>
      <c r="L614" s="75"/>
    </row>
    <row r="615" spans="1:12" s="32" customFormat="1" hidden="1">
      <c r="A615" s="34"/>
      <c r="J615" s="39"/>
      <c r="K615" s="708"/>
      <c r="L615" s="75"/>
    </row>
    <row r="616" spans="1:12" s="32" customFormat="1" hidden="1">
      <c r="A616" s="34"/>
      <c r="J616" s="39"/>
      <c r="K616" s="708"/>
      <c r="L616" s="75"/>
    </row>
    <row r="617" spans="1:12" s="32" customFormat="1" hidden="1">
      <c r="A617" s="34"/>
      <c r="J617" s="39"/>
      <c r="K617" s="708"/>
      <c r="L617" s="75"/>
    </row>
    <row r="618" spans="1:12" s="32" customFormat="1" hidden="1">
      <c r="A618" s="34"/>
      <c r="J618" s="39"/>
      <c r="K618" s="708"/>
      <c r="L618" s="75"/>
    </row>
    <row r="619" spans="1:12" s="32" customFormat="1" hidden="1">
      <c r="A619" s="34"/>
      <c r="J619" s="39"/>
      <c r="K619" s="708"/>
      <c r="L619" s="75"/>
    </row>
    <row r="620" spans="1:12" s="32" customFormat="1" hidden="1">
      <c r="A620" s="34"/>
      <c r="J620" s="39"/>
      <c r="K620" s="708"/>
      <c r="L620" s="75"/>
    </row>
    <row r="621" spans="1:12" s="32" customFormat="1" hidden="1">
      <c r="A621" s="34"/>
      <c r="J621" s="39"/>
      <c r="K621" s="708"/>
      <c r="L621" s="75"/>
    </row>
    <row r="622" spans="1:12" s="32" customFormat="1" hidden="1">
      <c r="A622" s="34"/>
      <c r="J622" s="39"/>
      <c r="K622" s="708"/>
      <c r="L622" s="75"/>
    </row>
    <row r="623" spans="1:12" s="32" customFormat="1" hidden="1">
      <c r="A623" s="34"/>
      <c r="J623" s="39"/>
      <c r="K623" s="708"/>
      <c r="L623" s="75"/>
    </row>
    <row r="624" spans="1:12" s="32" customFormat="1" hidden="1">
      <c r="A624" s="34"/>
      <c r="J624" s="39"/>
      <c r="K624" s="708"/>
      <c r="L624" s="75"/>
    </row>
    <row r="625" spans="1:12" s="32" customFormat="1" hidden="1">
      <c r="A625" s="34"/>
      <c r="J625" s="39"/>
      <c r="K625" s="708"/>
      <c r="L625" s="75"/>
    </row>
    <row r="626" spans="1:12" s="32" customFormat="1" hidden="1">
      <c r="A626" s="34"/>
      <c r="J626" s="39"/>
      <c r="K626" s="708"/>
      <c r="L626" s="75"/>
    </row>
    <row r="627" spans="1:12" s="32" customFormat="1" hidden="1">
      <c r="A627" s="34"/>
      <c r="J627" s="39"/>
      <c r="K627" s="708"/>
      <c r="L627" s="75"/>
    </row>
    <row r="628" spans="1:12" s="32" customFormat="1" hidden="1">
      <c r="A628" s="34"/>
      <c r="J628" s="39"/>
      <c r="K628" s="708"/>
      <c r="L628" s="75"/>
    </row>
    <row r="629" spans="1:12" s="32" customFormat="1" hidden="1">
      <c r="A629" s="34"/>
      <c r="J629" s="39"/>
      <c r="K629" s="708"/>
      <c r="L629" s="75"/>
    </row>
    <row r="630" spans="1:12" s="32" customFormat="1" hidden="1">
      <c r="A630" s="34"/>
      <c r="J630" s="39"/>
      <c r="K630" s="708"/>
      <c r="L630" s="75"/>
    </row>
    <row r="631" spans="1:12" s="32" customFormat="1" hidden="1">
      <c r="A631" s="34"/>
      <c r="J631" s="39"/>
      <c r="K631" s="708"/>
      <c r="L631" s="75"/>
    </row>
    <row r="632" spans="1:12" s="32" customFormat="1" hidden="1">
      <c r="A632" s="34"/>
      <c r="J632" s="39"/>
      <c r="K632" s="708"/>
      <c r="L632" s="75"/>
    </row>
    <row r="633" spans="1:12" s="32" customFormat="1" hidden="1">
      <c r="A633" s="34"/>
      <c r="J633" s="39"/>
      <c r="K633" s="708"/>
      <c r="L633" s="75"/>
    </row>
    <row r="634" spans="1:12" s="32" customFormat="1" hidden="1">
      <c r="A634" s="34"/>
      <c r="J634" s="39"/>
      <c r="K634" s="708"/>
      <c r="L634" s="75"/>
    </row>
    <row r="635" spans="1:12" s="32" customFormat="1" hidden="1">
      <c r="A635" s="34"/>
      <c r="J635" s="39"/>
      <c r="K635" s="708"/>
      <c r="L635" s="75"/>
    </row>
    <row r="636" spans="1:12" s="32" customFormat="1" hidden="1">
      <c r="A636" s="34"/>
      <c r="J636" s="39"/>
      <c r="K636" s="708"/>
      <c r="L636" s="75"/>
    </row>
    <row r="637" spans="1:12" s="32" customFormat="1" hidden="1">
      <c r="A637" s="34"/>
      <c r="J637" s="39"/>
      <c r="K637" s="708"/>
      <c r="L637" s="75"/>
    </row>
    <row r="638" spans="1:12" s="32" customFormat="1" hidden="1">
      <c r="A638" s="34"/>
      <c r="J638" s="39"/>
      <c r="K638" s="708"/>
      <c r="L638" s="75"/>
    </row>
    <row r="639" spans="1:12" s="32" customFormat="1" hidden="1">
      <c r="A639" s="34"/>
      <c r="J639" s="39"/>
      <c r="K639" s="708"/>
      <c r="L639" s="75"/>
    </row>
    <row r="640" spans="1:12" s="32" customFormat="1" hidden="1">
      <c r="A640" s="34"/>
      <c r="J640" s="39"/>
      <c r="K640" s="708"/>
      <c r="L640" s="75"/>
    </row>
    <row r="641" spans="1:12" s="32" customFormat="1" hidden="1">
      <c r="A641" s="34"/>
      <c r="J641" s="39"/>
      <c r="K641" s="708"/>
      <c r="L641" s="75"/>
    </row>
    <row r="642" spans="1:12" s="32" customFormat="1" hidden="1">
      <c r="A642" s="34"/>
      <c r="J642" s="39"/>
      <c r="K642" s="708"/>
      <c r="L642" s="75"/>
    </row>
    <row r="643" spans="1:12" s="32" customFormat="1" hidden="1">
      <c r="A643" s="34"/>
      <c r="J643" s="39"/>
      <c r="K643" s="708"/>
      <c r="L643" s="75"/>
    </row>
    <row r="644" spans="1:12" s="32" customFormat="1" hidden="1">
      <c r="A644" s="34"/>
      <c r="J644" s="39"/>
      <c r="K644" s="708"/>
      <c r="L644" s="75"/>
    </row>
    <row r="645" spans="1:12" s="32" customFormat="1" hidden="1">
      <c r="A645" s="34"/>
      <c r="J645" s="39"/>
      <c r="K645" s="708"/>
      <c r="L645" s="75"/>
    </row>
    <row r="646" spans="1:12" s="32" customFormat="1" hidden="1">
      <c r="A646" s="34"/>
      <c r="J646" s="39"/>
      <c r="K646" s="708"/>
      <c r="L646" s="75"/>
    </row>
    <row r="647" spans="1:12" s="32" customFormat="1" hidden="1">
      <c r="A647" s="34"/>
      <c r="J647" s="39"/>
      <c r="K647" s="708"/>
      <c r="L647" s="75"/>
    </row>
    <row r="648" spans="1:12" s="32" customFormat="1" hidden="1">
      <c r="A648" s="34"/>
      <c r="J648" s="39"/>
      <c r="K648" s="708"/>
      <c r="L648" s="75"/>
    </row>
    <row r="649" spans="1:12" s="32" customFormat="1" hidden="1">
      <c r="A649" s="34"/>
      <c r="J649" s="39"/>
      <c r="K649" s="708"/>
      <c r="L649" s="75"/>
    </row>
    <row r="650" spans="1:12" s="32" customFormat="1" hidden="1">
      <c r="A650" s="34"/>
      <c r="J650" s="39"/>
      <c r="K650" s="708"/>
      <c r="L650" s="75"/>
    </row>
    <row r="651" spans="1:12" s="32" customFormat="1" hidden="1">
      <c r="A651" s="34"/>
      <c r="J651" s="39"/>
      <c r="K651" s="708"/>
      <c r="L651" s="75"/>
    </row>
    <row r="652" spans="1:12" s="32" customFormat="1" hidden="1">
      <c r="A652" s="34"/>
      <c r="J652" s="39"/>
      <c r="K652" s="708"/>
      <c r="L652" s="75"/>
    </row>
    <row r="653" spans="1:12" s="32" customFormat="1" hidden="1">
      <c r="A653" s="34"/>
      <c r="J653" s="39"/>
      <c r="K653" s="708"/>
      <c r="L653" s="75"/>
    </row>
    <row r="654" spans="1:12" s="32" customFormat="1" hidden="1">
      <c r="A654" s="34"/>
      <c r="J654" s="39"/>
      <c r="K654" s="708"/>
      <c r="L654" s="75"/>
    </row>
    <row r="655" spans="1:12" s="32" customFormat="1" hidden="1">
      <c r="A655" s="34"/>
      <c r="J655" s="39"/>
      <c r="K655" s="708"/>
      <c r="L655" s="75"/>
    </row>
    <row r="656" spans="1:12" s="32" customFormat="1" hidden="1">
      <c r="A656" s="34"/>
      <c r="J656" s="39"/>
      <c r="K656" s="708"/>
      <c r="L656" s="75"/>
    </row>
    <row r="657" spans="1:12" s="32" customFormat="1" hidden="1">
      <c r="A657" s="34"/>
      <c r="J657" s="39"/>
      <c r="K657" s="708"/>
      <c r="L657" s="75"/>
    </row>
    <row r="658" spans="1:12" s="32" customFormat="1" hidden="1">
      <c r="A658" s="34"/>
      <c r="J658" s="39"/>
      <c r="K658" s="708"/>
      <c r="L658" s="75"/>
    </row>
    <row r="659" spans="1:12" s="32" customFormat="1" hidden="1">
      <c r="A659" s="34"/>
      <c r="J659" s="39"/>
      <c r="K659" s="708"/>
      <c r="L659" s="75"/>
    </row>
    <row r="660" spans="1:12" s="32" customFormat="1" hidden="1">
      <c r="A660" s="34"/>
      <c r="J660" s="39"/>
      <c r="K660" s="708"/>
      <c r="L660" s="75"/>
    </row>
    <row r="661" spans="1:12" s="32" customFormat="1" hidden="1">
      <c r="A661" s="34"/>
      <c r="J661" s="39"/>
      <c r="K661" s="708"/>
      <c r="L661" s="75"/>
    </row>
    <row r="662" spans="1:12" s="32" customFormat="1" hidden="1">
      <c r="A662" s="34"/>
      <c r="J662" s="39"/>
      <c r="K662" s="708"/>
      <c r="L662" s="75"/>
    </row>
    <row r="663" spans="1:12" s="32" customFormat="1" hidden="1">
      <c r="A663" s="34"/>
      <c r="J663" s="39"/>
      <c r="K663" s="708"/>
      <c r="L663" s="75"/>
    </row>
    <row r="664" spans="1:12" s="32" customFormat="1" hidden="1">
      <c r="A664" s="34"/>
      <c r="J664" s="39"/>
      <c r="K664" s="708"/>
      <c r="L664" s="75"/>
    </row>
    <row r="665" spans="1:12" s="32" customFormat="1" hidden="1">
      <c r="A665" s="34"/>
      <c r="J665" s="39"/>
      <c r="K665" s="708"/>
      <c r="L665" s="75"/>
    </row>
    <row r="666" spans="1:12" s="32" customFormat="1" hidden="1">
      <c r="A666" s="34"/>
      <c r="J666" s="39"/>
      <c r="K666" s="708"/>
      <c r="L666" s="75"/>
    </row>
    <row r="667" spans="1:12" s="32" customFormat="1" hidden="1">
      <c r="A667" s="34"/>
      <c r="J667" s="39"/>
      <c r="K667" s="708"/>
      <c r="L667" s="75"/>
    </row>
    <row r="668" spans="1:12" s="32" customFormat="1" hidden="1">
      <c r="A668" s="34"/>
      <c r="J668" s="39"/>
      <c r="K668" s="708"/>
      <c r="L668" s="75"/>
    </row>
    <row r="669" spans="1:12" s="32" customFormat="1" hidden="1">
      <c r="A669" s="34"/>
      <c r="J669" s="39"/>
      <c r="K669" s="708"/>
      <c r="L669" s="75"/>
    </row>
    <row r="670" spans="1:12" s="32" customFormat="1" hidden="1">
      <c r="A670" s="34"/>
      <c r="J670" s="39"/>
      <c r="K670" s="708"/>
      <c r="L670" s="75"/>
    </row>
    <row r="671" spans="1:12" s="32" customFormat="1" hidden="1">
      <c r="A671" s="34"/>
      <c r="J671" s="39"/>
      <c r="K671" s="708"/>
      <c r="L671" s="75"/>
    </row>
    <row r="672" spans="1:12" s="32" customFormat="1" hidden="1">
      <c r="A672" s="34"/>
      <c r="J672" s="39"/>
      <c r="K672" s="708"/>
      <c r="L672" s="75"/>
    </row>
    <row r="673" spans="1:12" s="32" customFormat="1" hidden="1">
      <c r="A673" s="34"/>
      <c r="J673" s="39"/>
      <c r="K673" s="708"/>
      <c r="L673" s="75"/>
    </row>
    <row r="674" spans="1:12" s="32" customFormat="1" hidden="1">
      <c r="A674" s="34"/>
      <c r="J674" s="39"/>
      <c r="K674" s="708"/>
      <c r="L674" s="75"/>
    </row>
    <row r="675" spans="1:12" s="32" customFormat="1" hidden="1">
      <c r="A675" s="34"/>
      <c r="J675" s="39"/>
      <c r="K675" s="708"/>
      <c r="L675" s="75"/>
    </row>
    <row r="676" spans="1:12" s="32" customFormat="1" hidden="1">
      <c r="A676" s="34"/>
      <c r="J676" s="39"/>
      <c r="K676" s="708"/>
      <c r="L676" s="75"/>
    </row>
    <row r="677" spans="1:12" s="32" customFormat="1" hidden="1">
      <c r="A677" s="34"/>
      <c r="J677" s="39"/>
      <c r="K677" s="708"/>
      <c r="L677" s="75"/>
    </row>
    <row r="678" spans="1:12" s="32" customFormat="1" hidden="1">
      <c r="A678" s="34"/>
      <c r="J678" s="39"/>
      <c r="K678" s="708"/>
      <c r="L678" s="75"/>
    </row>
    <row r="679" spans="1:12" s="32" customFormat="1" hidden="1">
      <c r="A679" s="34"/>
      <c r="J679" s="39"/>
      <c r="K679" s="708"/>
      <c r="L679" s="75"/>
    </row>
    <row r="680" spans="1:12" s="32" customFormat="1" hidden="1">
      <c r="A680" s="34"/>
      <c r="J680" s="39"/>
      <c r="K680" s="708"/>
      <c r="L680" s="75"/>
    </row>
    <row r="681" spans="1:12" s="32" customFormat="1" hidden="1">
      <c r="A681" s="34"/>
      <c r="J681" s="39"/>
      <c r="K681" s="708"/>
      <c r="L681" s="75"/>
    </row>
    <row r="682" spans="1:12" s="32" customFormat="1" hidden="1">
      <c r="A682" s="34"/>
      <c r="J682" s="39"/>
      <c r="K682" s="708"/>
      <c r="L682" s="75"/>
    </row>
    <row r="683" spans="1:12" s="32" customFormat="1" hidden="1">
      <c r="A683" s="34"/>
      <c r="J683" s="39"/>
      <c r="K683" s="708"/>
      <c r="L683" s="75"/>
    </row>
    <row r="684" spans="1:12" s="32" customFormat="1" hidden="1">
      <c r="A684" s="34"/>
      <c r="J684" s="39"/>
      <c r="K684" s="708"/>
      <c r="L684" s="75"/>
    </row>
    <row r="685" spans="1:12" s="32" customFormat="1" hidden="1">
      <c r="A685" s="34"/>
      <c r="J685" s="39"/>
      <c r="K685" s="708"/>
      <c r="L685" s="75"/>
    </row>
    <row r="686" spans="1:12" s="32" customFormat="1" hidden="1">
      <c r="A686" s="34"/>
      <c r="J686" s="39"/>
      <c r="K686" s="708"/>
      <c r="L686" s="75"/>
    </row>
    <row r="687" spans="1:12" s="32" customFormat="1" hidden="1">
      <c r="A687" s="34"/>
      <c r="J687" s="39"/>
      <c r="K687" s="708"/>
      <c r="L687" s="75"/>
    </row>
    <row r="688" spans="1:12" s="32" customFormat="1" hidden="1">
      <c r="A688" s="34"/>
      <c r="J688" s="39"/>
      <c r="K688" s="708"/>
      <c r="L688" s="75"/>
    </row>
    <row r="689" spans="1:12" s="32" customFormat="1" hidden="1">
      <c r="A689" s="34"/>
      <c r="J689" s="39"/>
      <c r="K689" s="708"/>
      <c r="L689" s="75"/>
    </row>
    <row r="690" spans="1:12" s="32" customFormat="1" hidden="1">
      <c r="A690" s="34"/>
      <c r="J690" s="39"/>
      <c r="K690" s="708"/>
      <c r="L690" s="75"/>
    </row>
    <row r="691" spans="1:12" s="32" customFormat="1" hidden="1">
      <c r="A691" s="34"/>
      <c r="J691" s="39"/>
      <c r="K691" s="708"/>
      <c r="L691" s="75"/>
    </row>
    <row r="692" spans="1:12" s="32" customFormat="1" hidden="1">
      <c r="A692" s="34"/>
      <c r="J692" s="39"/>
      <c r="K692" s="708"/>
      <c r="L692" s="75"/>
    </row>
    <row r="693" spans="1:12" s="32" customFormat="1" hidden="1">
      <c r="A693" s="34"/>
      <c r="J693" s="39"/>
      <c r="K693" s="708"/>
      <c r="L693" s="75"/>
    </row>
    <row r="694" spans="1:12" s="32" customFormat="1" hidden="1">
      <c r="A694" s="34"/>
      <c r="J694" s="39"/>
      <c r="K694" s="708"/>
      <c r="L694" s="75"/>
    </row>
    <row r="695" spans="1:12" s="32" customFormat="1" hidden="1">
      <c r="A695" s="34"/>
      <c r="J695" s="39"/>
      <c r="K695" s="708"/>
      <c r="L695" s="75"/>
    </row>
    <row r="696" spans="1:12" s="32" customFormat="1" hidden="1">
      <c r="A696" s="34"/>
      <c r="J696" s="39"/>
      <c r="K696" s="708"/>
      <c r="L696" s="75"/>
    </row>
    <row r="697" spans="1:12" s="32" customFormat="1" hidden="1">
      <c r="A697" s="34"/>
      <c r="J697" s="39"/>
      <c r="K697" s="708"/>
      <c r="L697" s="75"/>
    </row>
    <row r="698" spans="1:12" s="32" customFormat="1" hidden="1">
      <c r="A698" s="34"/>
      <c r="J698" s="39"/>
      <c r="K698" s="708"/>
      <c r="L698" s="75"/>
    </row>
    <row r="699" spans="1:12" s="32" customFormat="1" hidden="1">
      <c r="A699" s="34"/>
      <c r="J699" s="39"/>
      <c r="K699" s="708"/>
      <c r="L699" s="75"/>
    </row>
    <row r="700" spans="1:12" s="32" customFormat="1" hidden="1">
      <c r="A700" s="34"/>
      <c r="J700" s="39"/>
      <c r="K700" s="708"/>
      <c r="L700" s="75"/>
    </row>
    <row r="701" spans="1:12" s="32" customFormat="1" hidden="1">
      <c r="A701" s="34"/>
      <c r="J701" s="39"/>
      <c r="K701" s="708"/>
      <c r="L701" s="75"/>
    </row>
    <row r="702" spans="1:12" s="32" customFormat="1" hidden="1">
      <c r="A702" s="34"/>
      <c r="J702" s="39"/>
      <c r="K702" s="708"/>
      <c r="L702" s="75"/>
    </row>
    <row r="703" spans="1:12" s="32" customFormat="1" hidden="1">
      <c r="A703" s="34"/>
      <c r="J703" s="39"/>
      <c r="K703" s="708"/>
      <c r="L703" s="75"/>
    </row>
    <row r="704" spans="1:12" s="32" customFormat="1" hidden="1">
      <c r="A704" s="34"/>
      <c r="J704" s="39"/>
      <c r="K704" s="708"/>
      <c r="L704" s="75"/>
    </row>
    <row r="705" spans="1:12" s="32" customFormat="1" hidden="1">
      <c r="A705" s="34"/>
      <c r="J705" s="39"/>
      <c r="K705" s="708"/>
      <c r="L705" s="75"/>
    </row>
    <row r="706" spans="1:12" s="32" customFormat="1" hidden="1">
      <c r="A706" s="34"/>
      <c r="J706" s="39"/>
      <c r="K706" s="708"/>
      <c r="L706" s="75"/>
    </row>
    <row r="707" spans="1:12" s="32" customFormat="1" hidden="1">
      <c r="A707" s="34"/>
      <c r="J707" s="39"/>
      <c r="K707" s="708"/>
      <c r="L707" s="75"/>
    </row>
    <row r="708" spans="1:12" s="32" customFormat="1" hidden="1">
      <c r="A708" s="34"/>
      <c r="J708" s="39"/>
      <c r="K708" s="708"/>
      <c r="L708" s="75"/>
    </row>
    <row r="709" spans="1:12" s="32" customFormat="1" hidden="1">
      <c r="A709" s="34"/>
      <c r="J709" s="39"/>
      <c r="K709" s="708"/>
      <c r="L709" s="75"/>
    </row>
    <row r="710" spans="1:12" s="32" customFormat="1" hidden="1">
      <c r="A710" s="34"/>
      <c r="J710" s="39"/>
      <c r="K710" s="708"/>
      <c r="L710" s="75"/>
    </row>
    <row r="711" spans="1:12" s="32" customFormat="1" hidden="1">
      <c r="A711" s="34"/>
      <c r="J711" s="39"/>
      <c r="K711" s="708"/>
      <c r="L711" s="75"/>
    </row>
    <row r="712" spans="1:12" s="32" customFormat="1" hidden="1">
      <c r="A712" s="34"/>
      <c r="J712" s="39"/>
      <c r="K712" s="708"/>
      <c r="L712" s="75"/>
    </row>
    <row r="713" spans="1:12" s="32" customFormat="1" hidden="1">
      <c r="A713" s="34"/>
      <c r="J713" s="39"/>
      <c r="K713" s="708"/>
      <c r="L713" s="75"/>
    </row>
    <row r="714" spans="1:12" s="32" customFormat="1" hidden="1">
      <c r="A714" s="34"/>
      <c r="J714" s="39"/>
      <c r="K714" s="708"/>
      <c r="L714" s="75"/>
    </row>
    <row r="715" spans="1:12" s="32" customFormat="1" hidden="1">
      <c r="A715" s="34"/>
      <c r="J715" s="39"/>
      <c r="K715" s="708"/>
      <c r="L715" s="75"/>
    </row>
    <row r="716" spans="1:12" s="32" customFormat="1" hidden="1">
      <c r="A716" s="34"/>
      <c r="J716" s="39"/>
      <c r="K716" s="708"/>
      <c r="L716" s="75"/>
    </row>
    <row r="717" spans="1:12" s="32" customFormat="1" hidden="1">
      <c r="A717" s="34"/>
      <c r="J717" s="39"/>
      <c r="K717" s="708"/>
      <c r="L717" s="75"/>
    </row>
    <row r="718" spans="1:12" s="32" customFormat="1" hidden="1">
      <c r="A718" s="34"/>
      <c r="J718" s="39"/>
      <c r="K718" s="708"/>
      <c r="L718" s="75"/>
    </row>
    <row r="719" spans="1:12" s="32" customFormat="1" hidden="1">
      <c r="A719" s="34"/>
      <c r="J719" s="39"/>
      <c r="K719" s="708"/>
      <c r="L719" s="75"/>
    </row>
    <row r="720" spans="1:12" s="32" customFormat="1" hidden="1">
      <c r="A720" s="34"/>
      <c r="J720" s="39"/>
      <c r="K720" s="708"/>
      <c r="L720" s="75"/>
    </row>
    <row r="721" spans="1:12" s="32" customFormat="1" hidden="1">
      <c r="A721" s="34"/>
      <c r="J721" s="39"/>
      <c r="K721" s="708"/>
      <c r="L721" s="75"/>
    </row>
    <row r="722" spans="1:12" s="32" customFormat="1" hidden="1">
      <c r="A722" s="34"/>
      <c r="J722" s="39"/>
      <c r="K722" s="708"/>
      <c r="L722" s="75"/>
    </row>
    <row r="723" spans="1:12" s="32" customFormat="1" hidden="1">
      <c r="A723" s="34"/>
      <c r="J723" s="39"/>
      <c r="K723" s="708"/>
      <c r="L723" s="75"/>
    </row>
    <row r="724" spans="1:12" s="32" customFormat="1" hidden="1">
      <c r="A724" s="34"/>
      <c r="J724" s="39"/>
      <c r="K724" s="708"/>
      <c r="L724" s="75"/>
    </row>
    <row r="725" spans="1:12" s="32" customFormat="1" hidden="1">
      <c r="A725" s="34"/>
      <c r="J725" s="39"/>
      <c r="K725" s="708"/>
      <c r="L725" s="75"/>
    </row>
    <row r="726" spans="1:12" s="32" customFormat="1" hidden="1">
      <c r="A726" s="34"/>
      <c r="J726" s="39"/>
      <c r="K726" s="708"/>
      <c r="L726" s="75"/>
    </row>
    <row r="727" spans="1:12" s="32" customFormat="1" hidden="1">
      <c r="A727" s="34"/>
      <c r="J727" s="39"/>
      <c r="K727" s="708"/>
      <c r="L727" s="75"/>
    </row>
    <row r="728" spans="1:12" s="32" customFormat="1" hidden="1">
      <c r="A728" s="34"/>
      <c r="J728" s="39"/>
      <c r="K728" s="708"/>
      <c r="L728" s="75"/>
    </row>
    <row r="729" spans="1:12" s="32" customFormat="1" hidden="1">
      <c r="A729" s="34"/>
      <c r="J729" s="39"/>
      <c r="K729" s="708"/>
      <c r="L729" s="75"/>
    </row>
    <row r="730" spans="1:12" s="32" customFormat="1" hidden="1">
      <c r="A730" s="34"/>
      <c r="J730" s="39"/>
      <c r="K730" s="708"/>
      <c r="L730" s="75"/>
    </row>
    <row r="731" spans="1:12" s="32" customFormat="1" hidden="1">
      <c r="A731" s="34"/>
      <c r="J731" s="39"/>
      <c r="K731" s="708"/>
      <c r="L731" s="75"/>
    </row>
    <row r="732" spans="1:12" s="32" customFormat="1" hidden="1">
      <c r="A732" s="34"/>
      <c r="J732" s="39"/>
      <c r="K732" s="708"/>
      <c r="L732" s="75"/>
    </row>
    <row r="733" spans="1:12" s="32" customFormat="1" hidden="1">
      <c r="A733" s="34"/>
      <c r="J733" s="39"/>
      <c r="K733" s="708"/>
      <c r="L733" s="75"/>
    </row>
    <row r="734" spans="1:12" s="32" customFormat="1" hidden="1">
      <c r="A734" s="34"/>
      <c r="J734" s="39"/>
      <c r="K734" s="708"/>
      <c r="L734" s="75"/>
    </row>
    <row r="735" spans="1:12" s="32" customFormat="1" hidden="1">
      <c r="A735" s="34"/>
      <c r="J735" s="39"/>
      <c r="K735" s="708"/>
      <c r="L735" s="75"/>
    </row>
    <row r="736" spans="1:12" s="32" customFormat="1" hidden="1">
      <c r="A736" s="34"/>
      <c r="J736" s="39"/>
      <c r="K736" s="708"/>
      <c r="L736" s="75"/>
    </row>
    <row r="737" spans="1:12" s="32" customFormat="1" hidden="1">
      <c r="A737" s="34"/>
      <c r="J737" s="39"/>
      <c r="K737" s="708"/>
      <c r="L737" s="75"/>
    </row>
    <row r="738" spans="1:12" s="32" customFormat="1" hidden="1">
      <c r="A738" s="34"/>
      <c r="J738" s="39"/>
      <c r="K738" s="708"/>
      <c r="L738" s="75"/>
    </row>
    <row r="739" spans="1:12" s="32" customFormat="1" hidden="1">
      <c r="A739" s="34"/>
      <c r="J739" s="39"/>
      <c r="K739" s="708"/>
      <c r="L739" s="75"/>
    </row>
    <row r="740" spans="1:12" s="32" customFormat="1" hidden="1">
      <c r="A740" s="34"/>
      <c r="J740" s="39"/>
      <c r="K740" s="708"/>
      <c r="L740" s="75"/>
    </row>
    <row r="741" spans="1:12" s="32" customFormat="1" hidden="1">
      <c r="A741" s="34"/>
      <c r="J741" s="39"/>
      <c r="K741" s="708"/>
      <c r="L741" s="75"/>
    </row>
    <row r="742" spans="1:12" s="32" customFormat="1" hidden="1">
      <c r="A742" s="34"/>
      <c r="J742" s="39"/>
      <c r="K742" s="708"/>
      <c r="L742" s="75"/>
    </row>
    <row r="743" spans="1:12" s="32" customFormat="1" hidden="1">
      <c r="A743" s="34"/>
      <c r="J743" s="39"/>
      <c r="K743" s="708"/>
      <c r="L743" s="75"/>
    </row>
    <row r="744" spans="1:12" s="32" customFormat="1" hidden="1">
      <c r="A744" s="34"/>
      <c r="J744" s="39"/>
      <c r="K744" s="708"/>
      <c r="L744" s="75"/>
    </row>
    <row r="745" spans="1:12" s="32" customFormat="1" hidden="1">
      <c r="A745" s="34"/>
      <c r="J745" s="39"/>
      <c r="K745" s="708"/>
      <c r="L745" s="75"/>
    </row>
    <row r="746" spans="1:12" s="32" customFormat="1" hidden="1">
      <c r="A746" s="34"/>
      <c r="J746" s="39"/>
      <c r="K746" s="708"/>
      <c r="L746" s="75"/>
    </row>
    <row r="747" spans="1:12" s="32" customFormat="1" hidden="1">
      <c r="A747" s="34"/>
      <c r="J747" s="39"/>
      <c r="K747" s="708"/>
      <c r="L747" s="75"/>
    </row>
    <row r="748" spans="1:12" s="32" customFormat="1" hidden="1">
      <c r="A748" s="34"/>
      <c r="J748" s="39"/>
      <c r="K748" s="708"/>
      <c r="L748" s="75"/>
    </row>
    <row r="749" spans="1:12" s="32" customFormat="1" hidden="1">
      <c r="A749" s="34"/>
      <c r="J749" s="39"/>
      <c r="K749" s="708"/>
      <c r="L749" s="75"/>
    </row>
    <row r="750" spans="1:12" s="32" customFormat="1" hidden="1">
      <c r="A750" s="34"/>
      <c r="J750" s="39"/>
      <c r="K750" s="708"/>
      <c r="L750" s="75"/>
    </row>
    <row r="751" spans="1:12" s="32" customFormat="1" hidden="1">
      <c r="A751" s="34"/>
      <c r="J751" s="39"/>
      <c r="K751" s="708"/>
      <c r="L751" s="75"/>
    </row>
    <row r="752" spans="1:12" s="32" customFormat="1" hidden="1">
      <c r="A752" s="34"/>
      <c r="J752" s="39"/>
      <c r="K752" s="708"/>
      <c r="L752" s="75"/>
    </row>
    <row r="753" spans="1:12" s="32" customFormat="1" hidden="1">
      <c r="A753" s="34"/>
      <c r="J753" s="39"/>
      <c r="K753" s="708"/>
      <c r="L753" s="75"/>
    </row>
    <row r="754" spans="1:12" s="32" customFormat="1" hidden="1">
      <c r="A754" s="34"/>
      <c r="J754" s="39"/>
      <c r="K754" s="708"/>
      <c r="L754" s="75"/>
    </row>
    <row r="755" spans="1:12" s="32" customFormat="1" hidden="1">
      <c r="A755" s="34"/>
      <c r="J755" s="39"/>
      <c r="K755" s="708"/>
      <c r="L755" s="75"/>
    </row>
    <row r="756" spans="1:12" s="32" customFormat="1" hidden="1">
      <c r="A756" s="34"/>
      <c r="J756" s="39"/>
      <c r="K756" s="708"/>
      <c r="L756" s="75"/>
    </row>
    <row r="757" spans="1:12" s="32" customFormat="1" hidden="1">
      <c r="A757" s="34"/>
      <c r="J757" s="39"/>
      <c r="K757" s="708"/>
      <c r="L757" s="75"/>
    </row>
    <row r="758" spans="1:12" s="32" customFormat="1" hidden="1">
      <c r="A758" s="34"/>
      <c r="J758" s="39"/>
      <c r="K758" s="708"/>
      <c r="L758" s="75"/>
    </row>
    <row r="759" spans="1:12" s="32" customFormat="1" hidden="1">
      <c r="A759" s="34"/>
      <c r="J759" s="39"/>
      <c r="K759" s="708"/>
      <c r="L759" s="75"/>
    </row>
    <row r="760" spans="1:12" s="32" customFormat="1" hidden="1">
      <c r="A760" s="34"/>
      <c r="J760" s="39"/>
      <c r="K760" s="708"/>
      <c r="L760" s="75"/>
    </row>
    <row r="761" spans="1:12" s="32" customFormat="1" hidden="1">
      <c r="A761" s="34"/>
      <c r="J761" s="39"/>
      <c r="K761" s="708"/>
      <c r="L761" s="75"/>
    </row>
    <row r="762" spans="1:12" s="32" customFormat="1" hidden="1">
      <c r="A762" s="34"/>
      <c r="J762" s="39"/>
      <c r="K762" s="708"/>
      <c r="L762" s="75"/>
    </row>
    <row r="763" spans="1:12" s="32" customFormat="1" hidden="1">
      <c r="A763" s="34"/>
      <c r="J763" s="39"/>
      <c r="K763" s="708"/>
      <c r="L763" s="75"/>
    </row>
    <row r="764" spans="1:12" s="32" customFormat="1" hidden="1">
      <c r="A764" s="34"/>
      <c r="J764" s="39"/>
      <c r="K764" s="708"/>
      <c r="L764" s="75"/>
    </row>
    <row r="765" spans="1:12" s="32" customFormat="1" hidden="1">
      <c r="A765" s="34"/>
      <c r="J765" s="39"/>
      <c r="K765" s="708"/>
      <c r="L765" s="75"/>
    </row>
    <row r="766" spans="1:12" s="32" customFormat="1" hidden="1">
      <c r="A766" s="34"/>
      <c r="J766" s="39"/>
      <c r="K766" s="708"/>
      <c r="L766" s="75"/>
    </row>
    <row r="767" spans="1:12" s="32" customFormat="1" hidden="1">
      <c r="A767" s="34"/>
      <c r="J767" s="39"/>
      <c r="K767" s="708"/>
      <c r="L767" s="75"/>
    </row>
    <row r="768" spans="1:12" s="32" customFormat="1" hidden="1">
      <c r="A768" s="34"/>
      <c r="J768" s="39"/>
      <c r="K768" s="708"/>
      <c r="L768" s="75"/>
    </row>
    <row r="769" spans="1:12" s="32" customFormat="1" hidden="1">
      <c r="A769" s="34"/>
      <c r="J769" s="39"/>
      <c r="K769" s="708"/>
      <c r="L769" s="75"/>
    </row>
    <row r="770" spans="1:12" s="32" customFormat="1" hidden="1">
      <c r="A770" s="34"/>
      <c r="J770" s="39"/>
      <c r="K770" s="708"/>
      <c r="L770" s="75"/>
    </row>
    <row r="771" spans="1:12" s="32" customFormat="1" hidden="1">
      <c r="A771" s="34"/>
      <c r="J771" s="39"/>
      <c r="K771" s="708"/>
      <c r="L771" s="75"/>
    </row>
    <row r="772" spans="1:12" s="32" customFormat="1" hidden="1">
      <c r="A772" s="34"/>
      <c r="J772" s="39"/>
      <c r="K772" s="708"/>
      <c r="L772" s="75"/>
    </row>
    <row r="773" spans="1:12" s="32" customFormat="1" hidden="1">
      <c r="A773" s="34"/>
      <c r="J773" s="39"/>
      <c r="K773" s="708"/>
      <c r="L773" s="75"/>
    </row>
    <row r="774" spans="1:12" s="32" customFormat="1" hidden="1">
      <c r="A774" s="34"/>
      <c r="J774" s="39"/>
      <c r="K774" s="708"/>
      <c r="L774" s="75"/>
    </row>
    <row r="775" spans="1:12" s="32" customFormat="1" hidden="1">
      <c r="A775" s="34"/>
      <c r="J775" s="39"/>
      <c r="K775" s="708"/>
      <c r="L775" s="75"/>
    </row>
    <row r="776" spans="1:12" s="32" customFormat="1" hidden="1">
      <c r="A776" s="34"/>
      <c r="J776" s="39"/>
      <c r="K776" s="708"/>
      <c r="L776" s="75"/>
    </row>
    <row r="777" spans="1:12" s="32" customFormat="1" hidden="1">
      <c r="A777" s="34"/>
      <c r="J777" s="39"/>
      <c r="K777" s="708"/>
      <c r="L777" s="75"/>
    </row>
    <row r="778" spans="1:12" s="32" customFormat="1" hidden="1">
      <c r="A778" s="34"/>
      <c r="J778" s="39"/>
      <c r="K778" s="708"/>
      <c r="L778" s="75"/>
    </row>
    <row r="779" spans="1:12" s="32" customFormat="1" hidden="1">
      <c r="A779" s="34"/>
      <c r="J779" s="39"/>
      <c r="K779" s="708"/>
      <c r="L779" s="75"/>
    </row>
    <row r="780" spans="1:12" s="32" customFormat="1" hidden="1">
      <c r="A780" s="34"/>
      <c r="J780" s="39"/>
      <c r="K780" s="708"/>
      <c r="L780" s="75"/>
    </row>
    <row r="781" spans="1:12" s="32" customFormat="1" hidden="1">
      <c r="A781" s="34"/>
      <c r="J781" s="39"/>
      <c r="K781" s="708"/>
      <c r="L781" s="75"/>
    </row>
    <row r="782" spans="1:12" s="32" customFormat="1" hidden="1">
      <c r="A782" s="34"/>
      <c r="J782" s="39"/>
      <c r="K782" s="708"/>
      <c r="L782" s="75"/>
    </row>
    <row r="783" spans="1:12" s="32" customFormat="1" hidden="1">
      <c r="A783" s="34"/>
      <c r="J783" s="39"/>
      <c r="K783" s="708"/>
      <c r="L783" s="75"/>
    </row>
    <row r="784" spans="1:12" s="32" customFormat="1" hidden="1">
      <c r="A784" s="34"/>
      <c r="J784" s="39"/>
      <c r="K784" s="708"/>
      <c r="L784" s="75"/>
    </row>
    <row r="785" spans="1:12" s="32" customFormat="1" hidden="1">
      <c r="A785" s="34"/>
      <c r="J785" s="39"/>
      <c r="K785" s="708"/>
      <c r="L785" s="75"/>
    </row>
    <row r="786" spans="1:12" s="32" customFormat="1" hidden="1">
      <c r="A786" s="34"/>
      <c r="J786" s="39"/>
      <c r="K786" s="708"/>
      <c r="L786" s="75"/>
    </row>
    <row r="787" spans="1:12" s="32" customFormat="1" hidden="1">
      <c r="A787" s="34"/>
      <c r="J787" s="39"/>
      <c r="K787" s="708"/>
      <c r="L787" s="75"/>
    </row>
    <row r="788" spans="1:12" s="32" customFormat="1" hidden="1">
      <c r="A788" s="34"/>
      <c r="J788" s="39"/>
      <c r="K788" s="708"/>
      <c r="L788" s="75"/>
    </row>
    <row r="789" spans="1:12" s="32" customFormat="1" hidden="1">
      <c r="A789" s="34"/>
      <c r="J789" s="39"/>
      <c r="K789" s="708"/>
      <c r="L789" s="75"/>
    </row>
    <row r="790" spans="1:12" s="32" customFormat="1" hidden="1">
      <c r="A790" s="34"/>
      <c r="J790" s="39"/>
      <c r="K790" s="708"/>
      <c r="L790" s="75"/>
    </row>
    <row r="791" spans="1:12" s="32" customFormat="1" hidden="1">
      <c r="A791" s="34"/>
      <c r="J791" s="39"/>
      <c r="K791" s="708"/>
      <c r="L791" s="75"/>
    </row>
    <row r="792" spans="1:12" s="32" customFormat="1" hidden="1">
      <c r="A792" s="34"/>
      <c r="J792" s="39"/>
      <c r="K792" s="708"/>
      <c r="L792" s="75"/>
    </row>
    <row r="793" spans="1:12" s="32" customFormat="1" hidden="1">
      <c r="A793" s="34"/>
      <c r="J793" s="39"/>
      <c r="K793" s="708"/>
      <c r="L793" s="75"/>
    </row>
    <row r="794" spans="1:12" s="32" customFormat="1" hidden="1">
      <c r="A794" s="34"/>
      <c r="J794" s="39"/>
      <c r="K794" s="708"/>
      <c r="L794" s="75"/>
    </row>
    <row r="795" spans="1:12" s="32" customFormat="1" hidden="1">
      <c r="A795" s="34"/>
      <c r="J795" s="39"/>
      <c r="K795" s="708"/>
      <c r="L795" s="75"/>
    </row>
    <row r="796" spans="1:12" s="32" customFormat="1" hidden="1">
      <c r="A796" s="34"/>
      <c r="J796" s="39"/>
      <c r="K796" s="708"/>
      <c r="L796" s="75"/>
    </row>
    <row r="797" spans="1:12" s="32" customFormat="1" hidden="1">
      <c r="A797" s="34"/>
      <c r="J797" s="39"/>
      <c r="K797" s="708"/>
      <c r="L797" s="75"/>
    </row>
    <row r="798" spans="1:12" s="32" customFormat="1" hidden="1">
      <c r="A798" s="34"/>
      <c r="J798" s="39"/>
      <c r="K798" s="708"/>
      <c r="L798" s="75"/>
    </row>
    <row r="799" spans="1:12" s="32" customFormat="1" hidden="1">
      <c r="A799" s="34"/>
      <c r="J799" s="39"/>
      <c r="K799" s="708"/>
      <c r="L799" s="75"/>
    </row>
    <row r="800" spans="1:12" s="32" customFormat="1" hidden="1">
      <c r="A800" s="34"/>
      <c r="J800" s="39"/>
      <c r="K800" s="708"/>
      <c r="L800" s="75"/>
    </row>
    <row r="801" spans="1:12" s="32" customFormat="1" hidden="1">
      <c r="A801" s="34"/>
      <c r="J801" s="39"/>
      <c r="K801" s="708"/>
      <c r="L801" s="75"/>
    </row>
    <row r="802" spans="1:12" s="32" customFormat="1" hidden="1">
      <c r="A802" s="34"/>
      <c r="J802" s="39"/>
      <c r="K802" s="708"/>
      <c r="L802" s="75"/>
    </row>
    <row r="803" spans="1:12" s="32" customFormat="1" hidden="1">
      <c r="A803" s="34"/>
      <c r="J803" s="39"/>
      <c r="K803" s="708"/>
      <c r="L803" s="75"/>
    </row>
    <row r="804" spans="1:12" s="32" customFormat="1" hidden="1">
      <c r="A804" s="34"/>
      <c r="J804" s="39"/>
      <c r="K804" s="708"/>
      <c r="L804" s="75"/>
    </row>
    <row r="805" spans="1:12" s="32" customFormat="1" hidden="1">
      <c r="A805" s="34"/>
      <c r="J805" s="39"/>
      <c r="K805" s="708"/>
      <c r="L805" s="75"/>
    </row>
    <row r="806" spans="1:12" s="32" customFormat="1" hidden="1">
      <c r="A806" s="34"/>
      <c r="J806" s="39"/>
      <c r="K806" s="708"/>
      <c r="L806" s="75"/>
    </row>
    <row r="807" spans="1:12" s="32" customFormat="1" hidden="1">
      <c r="A807" s="34"/>
      <c r="J807" s="39"/>
      <c r="K807" s="708"/>
      <c r="L807" s="75"/>
    </row>
    <row r="808" spans="1:12" s="32" customFormat="1" hidden="1">
      <c r="A808" s="34"/>
      <c r="J808" s="39"/>
      <c r="K808" s="708"/>
      <c r="L808" s="75"/>
    </row>
    <row r="809" spans="1:12" s="32" customFormat="1" hidden="1">
      <c r="A809" s="34"/>
      <c r="J809" s="39"/>
      <c r="K809" s="708"/>
      <c r="L809" s="75"/>
    </row>
    <row r="810" spans="1:12" s="32" customFormat="1" hidden="1">
      <c r="A810" s="34"/>
      <c r="J810" s="39"/>
      <c r="K810" s="708"/>
      <c r="L810" s="75"/>
    </row>
    <row r="811" spans="1:12" s="32" customFormat="1" hidden="1">
      <c r="A811" s="34"/>
      <c r="J811" s="39"/>
      <c r="K811" s="708"/>
      <c r="L811" s="75"/>
    </row>
    <row r="812" spans="1:12" s="32" customFormat="1" hidden="1">
      <c r="A812" s="34"/>
      <c r="J812" s="39"/>
      <c r="K812" s="708"/>
      <c r="L812" s="75"/>
    </row>
    <row r="813" spans="1:12" s="32" customFormat="1" hidden="1">
      <c r="A813" s="34"/>
      <c r="J813" s="39"/>
      <c r="K813" s="708"/>
      <c r="L813" s="75"/>
    </row>
    <row r="814" spans="1:12" s="32" customFormat="1" hidden="1">
      <c r="A814" s="34"/>
      <c r="J814" s="39"/>
      <c r="K814" s="708"/>
      <c r="L814" s="75"/>
    </row>
    <row r="815" spans="1:12" s="32" customFormat="1" hidden="1">
      <c r="A815" s="34"/>
      <c r="J815" s="39"/>
      <c r="K815" s="708"/>
      <c r="L815" s="75"/>
    </row>
    <row r="816" spans="1:12" s="32" customFormat="1" hidden="1">
      <c r="A816" s="34"/>
      <c r="J816" s="39"/>
      <c r="K816" s="708"/>
      <c r="L816" s="75"/>
    </row>
    <row r="817" spans="1:12" s="32" customFormat="1" hidden="1">
      <c r="A817" s="34"/>
      <c r="J817" s="39"/>
      <c r="K817" s="708"/>
      <c r="L817" s="75"/>
    </row>
    <row r="818" spans="1:12" s="32" customFormat="1" hidden="1">
      <c r="A818" s="34"/>
      <c r="J818" s="39"/>
      <c r="K818" s="708"/>
      <c r="L818" s="75"/>
    </row>
    <row r="819" spans="1:12" s="32" customFormat="1" hidden="1">
      <c r="A819" s="34"/>
      <c r="J819" s="39"/>
      <c r="K819" s="708"/>
      <c r="L819" s="75"/>
    </row>
    <row r="820" spans="1:12" s="32" customFormat="1" hidden="1">
      <c r="A820" s="34"/>
      <c r="J820" s="39"/>
      <c r="K820" s="708"/>
      <c r="L820" s="75"/>
    </row>
    <row r="821" spans="1:12" s="32" customFormat="1" hidden="1">
      <c r="A821" s="34"/>
      <c r="J821" s="39"/>
      <c r="K821" s="708"/>
      <c r="L821" s="75"/>
    </row>
    <row r="822" spans="1:12" s="32" customFormat="1" hidden="1">
      <c r="A822" s="34"/>
      <c r="J822" s="39"/>
      <c r="K822" s="708"/>
      <c r="L822" s="75"/>
    </row>
    <row r="823" spans="1:12" s="32" customFormat="1" hidden="1">
      <c r="A823" s="34"/>
      <c r="J823" s="39"/>
      <c r="K823" s="708"/>
      <c r="L823" s="75"/>
    </row>
    <row r="824" spans="1:12" s="32" customFormat="1" hidden="1">
      <c r="A824" s="34"/>
      <c r="J824" s="39"/>
      <c r="K824" s="708"/>
      <c r="L824" s="75"/>
    </row>
    <row r="825" spans="1:12" s="32" customFormat="1" hidden="1">
      <c r="A825" s="34"/>
      <c r="J825" s="39"/>
      <c r="K825" s="708"/>
      <c r="L825" s="75"/>
    </row>
    <row r="826" spans="1:12" s="32" customFormat="1" hidden="1">
      <c r="A826" s="34"/>
      <c r="J826" s="39"/>
      <c r="K826" s="708"/>
      <c r="L826" s="75"/>
    </row>
    <row r="827" spans="1:12" s="32" customFormat="1" hidden="1">
      <c r="A827" s="34"/>
      <c r="J827" s="39"/>
      <c r="K827" s="708"/>
      <c r="L827" s="75"/>
    </row>
    <row r="828" spans="1:12" s="32" customFormat="1" hidden="1">
      <c r="A828" s="34"/>
      <c r="J828" s="39"/>
      <c r="K828" s="708"/>
      <c r="L828" s="75"/>
    </row>
    <row r="829" spans="1:12" s="32" customFormat="1" hidden="1">
      <c r="A829" s="34"/>
      <c r="J829" s="39"/>
      <c r="K829" s="708"/>
      <c r="L829" s="75"/>
    </row>
    <row r="830" spans="1:12" s="32" customFormat="1" hidden="1">
      <c r="A830" s="34"/>
      <c r="J830" s="39"/>
      <c r="K830" s="708"/>
      <c r="L830" s="75"/>
    </row>
    <row r="831" spans="1:12" s="32" customFormat="1" hidden="1">
      <c r="A831" s="34"/>
      <c r="J831" s="39"/>
      <c r="K831" s="708"/>
      <c r="L831" s="75"/>
    </row>
    <row r="832" spans="1:12" s="32" customFormat="1" hidden="1">
      <c r="A832" s="34"/>
      <c r="J832" s="39"/>
      <c r="K832" s="708"/>
      <c r="L832" s="75"/>
    </row>
    <row r="833" spans="1:12" s="32" customFormat="1" hidden="1">
      <c r="A833" s="34"/>
      <c r="J833" s="39"/>
      <c r="K833" s="708"/>
      <c r="L833" s="75"/>
    </row>
    <row r="834" spans="1:12" s="32" customFormat="1" hidden="1">
      <c r="A834" s="34"/>
      <c r="J834" s="39"/>
      <c r="K834" s="708"/>
      <c r="L834" s="75"/>
    </row>
    <row r="835" spans="1:12" s="32" customFormat="1" hidden="1">
      <c r="A835" s="34"/>
      <c r="J835" s="39"/>
      <c r="K835" s="708"/>
      <c r="L835" s="75"/>
    </row>
    <row r="836" spans="1:12" s="32" customFormat="1" hidden="1">
      <c r="A836" s="34"/>
      <c r="J836" s="39"/>
      <c r="K836" s="708"/>
      <c r="L836" s="75"/>
    </row>
    <row r="837" spans="1:12" s="32" customFormat="1" hidden="1">
      <c r="A837" s="34"/>
      <c r="J837" s="39"/>
      <c r="K837" s="708"/>
      <c r="L837" s="75"/>
    </row>
    <row r="838" spans="1:12" s="32" customFormat="1" hidden="1">
      <c r="A838" s="34"/>
      <c r="J838" s="39"/>
      <c r="K838" s="708"/>
      <c r="L838" s="75"/>
    </row>
    <row r="839" spans="1:12" s="32" customFormat="1" hidden="1">
      <c r="A839" s="34"/>
      <c r="J839" s="39"/>
      <c r="K839" s="708"/>
      <c r="L839" s="75"/>
    </row>
    <row r="840" spans="1:12" s="32" customFormat="1" hidden="1">
      <c r="A840" s="34"/>
      <c r="J840" s="39"/>
      <c r="K840" s="708"/>
      <c r="L840" s="75"/>
    </row>
    <row r="841" spans="1:12" s="32" customFormat="1" hidden="1">
      <c r="A841" s="34"/>
      <c r="J841" s="39"/>
      <c r="K841" s="708"/>
      <c r="L841" s="75"/>
    </row>
    <row r="842" spans="1:12" s="32" customFormat="1" hidden="1">
      <c r="A842" s="34"/>
      <c r="J842" s="39"/>
      <c r="K842" s="708"/>
      <c r="L842" s="75"/>
    </row>
    <row r="843" spans="1:12" s="32" customFormat="1" hidden="1">
      <c r="A843" s="34"/>
      <c r="J843" s="39"/>
      <c r="K843" s="708"/>
      <c r="L843" s="75"/>
    </row>
    <row r="844" spans="1:12" s="32" customFormat="1" hidden="1">
      <c r="A844" s="34"/>
      <c r="J844" s="39"/>
      <c r="K844" s="708"/>
      <c r="L844" s="75"/>
    </row>
    <row r="845" spans="1:12" s="32" customFormat="1" hidden="1">
      <c r="A845" s="34"/>
      <c r="J845" s="39"/>
      <c r="K845" s="708"/>
      <c r="L845" s="75"/>
    </row>
    <row r="846" spans="1:12" s="32" customFormat="1" hidden="1">
      <c r="A846" s="34"/>
      <c r="J846" s="39"/>
      <c r="K846" s="708"/>
      <c r="L846" s="75"/>
    </row>
    <row r="847" spans="1:12" s="32" customFormat="1" hidden="1">
      <c r="A847" s="34"/>
      <c r="J847" s="39"/>
      <c r="K847" s="708"/>
      <c r="L847" s="75"/>
    </row>
    <row r="848" spans="1:12" s="32" customFormat="1" hidden="1">
      <c r="A848" s="34"/>
      <c r="J848" s="39"/>
      <c r="K848" s="708"/>
      <c r="L848" s="75"/>
    </row>
    <row r="849" spans="1:12" s="32" customFormat="1" hidden="1">
      <c r="A849" s="34"/>
      <c r="J849" s="39"/>
      <c r="K849" s="708"/>
      <c r="L849" s="75"/>
    </row>
    <row r="850" spans="1:12" s="32" customFormat="1" hidden="1">
      <c r="A850" s="34"/>
      <c r="J850" s="39"/>
      <c r="K850" s="708"/>
      <c r="L850" s="75"/>
    </row>
    <row r="851" spans="1:12" s="32" customFormat="1" hidden="1">
      <c r="A851" s="34"/>
      <c r="J851" s="39"/>
      <c r="K851" s="708"/>
      <c r="L851" s="75"/>
    </row>
    <row r="852" spans="1:12" s="32" customFormat="1" hidden="1">
      <c r="A852" s="34"/>
      <c r="J852" s="39"/>
      <c r="K852" s="708"/>
      <c r="L852" s="75"/>
    </row>
    <row r="853" spans="1:12" s="32" customFormat="1" hidden="1">
      <c r="A853" s="34"/>
      <c r="J853" s="39"/>
      <c r="K853" s="708"/>
      <c r="L853" s="75"/>
    </row>
    <row r="854" spans="1:12" s="32" customFormat="1" hidden="1">
      <c r="A854" s="34"/>
      <c r="J854" s="39"/>
      <c r="K854" s="708"/>
      <c r="L854" s="75"/>
    </row>
    <row r="855" spans="1:12" s="32" customFormat="1" hidden="1">
      <c r="A855" s="34"/>
      <c r="J855" s="39"/>
      <c r="K855" s="708"/>
      <c r="L855" s="75"/>
    </row>
    <row r="856" spans="1:12" s="32" customFormat="1" hidden="1">
      <c r="A856" s="34"/>
      <c r="J856" s="39"/>
      <c r="K856" s="708"/>
      <c r="L856" s="75"/>
    </row>
    <row r="857" spans="1:12" s="32" customFormat="1" hidden="1">
      <c r="A857" s="34"/>
      <c r="J857" s="39"/>
      <c r="K857" s="708"/>
      <c r="L857" s="75"/>
    </row>
    <row r="858" spans="1:12" s="32" customFormat="1" hidden="1">
      <c r="A858" s="34"/>
      <c r="J858" s="39"/>
      <c r="K858" s="708"/>
      <c r="L858" s="75"/>
    </row>
    <row r="859" spans="1:12" s="32" customFormat="1" hidden="1">
      <c r="A859" s="34"/>
      <c r="J859" s="39"/>
      <c r="K859" s="708"/>
      <c r="L859" s="75"/>
    </row>
    <row r="860" spans="1:12" s="32" customFormat="1" hidden="1">
      <c r="A860" s="34"/>
      <c r="J860" s="39"/>
      <c r="K860" s="708"/>
      <c r="L860" s="75"/>
    </row>
    <row r="861" spans="1:12" s="32" customFormat="1" hidden="1">
      <c r="A861" s="34"/>
      <c r="J861" s="39"/>
      <c r="K861" s="708"/>
      <c r="L861" s="75"/>
    </row>
    <row r="862" spans="1:12" s="32" customFormat="1" hidden="1">
      <c r="A862" s="34"/>
      <c r="J862" s="39"/>
      <c r="K862" s="708"/>
      <c r="L862" s="75"/>
    </row>
    <row r="863" spans="1:12" s="32" customFormat="1" hidden="1">
      <c r="A863" s="34"/>
      <c r="J863" s="39"/>
      <c r="K863" s="708"/>
      <c r="L863" s="75"/>
    </row>
    <row r="864" spans="1:12" s="32" customFormat="1" hidden="1">
      <c r="A864" s="34"/>
      <c r="J864" s="39"/>
      <c r="K864" s="708"/>
      <c r="L864" s="75"/>
    </row>
    <row r="865" spans="1:12" s="32" customFormat="1" hidden="1">
      <c r="A865" s="34"/>
      <c r="J865" s="39"/>
      <c r="K865" s="708"/>
      <c r="L865" s="75"/>
    </row>
    <row r="866" spans="1:12" s="32" customFormat="1" hidden="1">
      <c r="A866" s="34"/>
      <c r="J866" s="39"/>
      <c r="K866" s="708"/>
      <c r="L866" s="75"/>
    </row>
    <row r="867" spans="1:12" s="32" customFormat="1" hidden="1">
      <c r="A867" s="34"/>
      <c r="J867" s="39"/>
      <c r="K867" s="708"/>
      <c r="L867" s="75"/>
    </row>
    <row r="868" spans="1:12" s="32" customFormat="1" hidden="1">
      <c r="A868" s="34"/>
      <c r="J868" s="39"/>
      <c r="K868" s="708"/>
      <c r="L868" s="75"/>
    </row>
    <row r="869" spans="1:12" s="32" customFormat="1" hidden="1">
      <c r="A869" s="34"/>
      <c r="J869" s="39"/>
      <c r="K869" s="708"/>
      <c r="L869" s="75"/>
    </row>
    <row r="870" spans="1:12" s="32" customFormat="1" hidden="1">
      <c r="A870" s="34"/>
      <c r="J870" s="39"/>
      <c r="K870" s="708"/>
      <c r="L870" s="75"/>
    </row>
    <row r="871" spans="1:12" s="32" customFormat="1" hidden="1">
      <c r="A871" s="34"/>
      <c r="J871" s="39"/>
      <c r="K871" s="708"/>
      <c r="L871" s="75"/>
    </row>
    <row r="872" spans="1:12" s="32" customFormat="1" hidden="1">
      <c r="A872" s="34"/>
      <c r="J872" s="39"/>
      <c r="K872" s="708"/>
      <c r="L872" s="75"/>
    </row>
    <row r="873" spans="1:12" s="32" customFormat="1" hidden="1">
      <c r="A873" s="34"/>
      <c r="J873" s="39"/>
      <c r="K873" s="708"/>
      <c r="L873" s="75"/>
    </row>
    <row r="874" spans="1:12" s="32" customFormat="1" hidden="1">
      <c r="A874" s="34"/>
      <c r="J874" s="39"/>
      <c r="K874" s="708"/>
      <c r="L874" s="75"/>
    </row>
    <row r="875" spans="1:12" s="32" customFormat="1" hidden="1">
      <c r="A875" s="34"/>
      <c r="J875" s="39"/>
      <c r="K875" s="708"/>
      <c r="L875" s="75"/>
    </row>
    <row r="876" spans="1:12" s="32" customFormat="1" hidden="1">
      <c r="A876" s="34"/>
      <c r="J876" s="39"/>
      <c r="K876" s="708"/>
      <c r="L876" s="75"/>
    </row>
    <row r="877" spans="1:12" s="32" customFormat="1" hidden="1">
      <c r="A877" s="34"/>
      <c r="J877" s="39"/>
      <c r="K877" s="708"/>
      <c r="L877" s="75"/>
    </row>
    <row r="878" spans="1:12" s="32" customFormat="1" hidden="1">
      <c r="A878" s="34"/>
      <c r="J878" s="39"/>
      <c r="K878" s="708"/>
      <c r="L878" s="75"/>
    </row>
    <row r="879" spans="1:12" s="32" customFormat="1" hidden="1">
      <c r="A879" s="34"/>
      <c r="J879" s="39"/>
      <c r="K879" s="708"/>
      <c r="L879" s="75"/>
    </row>
    <row r="880" spans="1:12" s="32" customFormat="1" hidden="1">
      <c r="A880" s="34"/>
      <c r="J880" s="39"/>
      <c r="K880" s="708"/>
      <c r="L880" s="75"/>
    </row>
    <row r="881" spans="1:12" s="32" customFormat="1" hidden="1">
      <c r="A881" s="34"/>
      <c r="J881" s="39"/>
      <c r="K881" s="708"/>
      <c r="L881" s="75"/>
    </row>
    <row r="882" spans="1:12" s="32" customFormat="1" hidden="1">
      <c r="A882" s="34"/>
      <c r="J882" s="39"/>
      <c r="K882" s="708"/>
      <c r="L882" s="75"/>
    </row>
    <row r="883" spans="1:12" s="32" customFormat="1" hidden="1">
      <c r="A883" s="34"/>
      <c r="J883" s="39"/>
      <c r="K883" s="708"/>
      <c r="L883" s="75"/>
    </row>
    <row r="884" spans="1:12" s="32" customFormat="1" hidden="1">
      <c r="A884" s="34"/>
      <c r="J884" s="39"/>
      <c r="K884" s="708"/>
      <c r="L884" s="75"/>
    </row>
    <row r="885" spans="1:12" s="32" customFormat="1" hidden="1">
      <c r="A885" s="34"/>
      <c r="J885" s="39"/>
      <c r="K885" s="708"/>
      <c r="L885" s="75"/>
    </row>
    <row r="886" spans="1:12" s="32" customFormat="1" hidden="1">
      <c r="A886" s="34"/>
      <c r="J886" s="39"/>
      <c r="K886" s="708"/>
      <c r="L886" s="75"/>
    </row>
    <row r="887" spans="1:12" s="32" customFormat="1" hidden="1">
      <c r="A887" s="34"/>
      <c r="J887" s="39"/>
      <c r="K887" s="708"/>
      <c r="L887" s="75"/>
    </row>
    <row r="888" spans="1:12" s="32" customFormat="1" hidden="1">
      <c r="A888" s="34"/>
      <c r="J888" s="39"/>
      <c r="K888" s="708"/>
      <c r="L888" s="75"/>
    </row>
    <row r="889" spans="1:12" s="32" customFormat="1" hidden="1">
      <c r="A889" s="34"/>
      <c r="J889" s="39"/>
      <c r="K889" s="708"/>
      <c r="L889" s="75"/>
    </row>
    <row r="890" spans="1:12" s="32" customFormat="1" hidden="1">
      <c r="A890" s="34"/>
      <c r="J890" s="39"/>
      <c r="K890" s="708"/>
      <c r="L890" s="75"/>
    </row>
    <row r="891" spans="1:12" s="32" customFormat="1" hidden="1">
      <c r="A891" s="34"/>
      <c r="J891" s="39"/>
      <c r="K891" s="708"/>
      <c r="L891" s="75"/>
    </row>
    <row r="892" spans="1:12" s="32" customFormat="1" hidden="1">
      <c r="A892" s="34"/>
      <c r="J892" s="39"/>
      <c r="K892" s="708"/>
      <c r="L892" s="75"/>
    </row>
    <row r="893" spans="1:12" s="32" customFormat="1" hidden="1">
      <c r="A893" s="34"/>
      <c r="J893" s="39"/>
      <c r="K893" s="708"/>
      <c r="L893" s="75"/>
    </row>
    <row r="894" spans="1:12" s="32" customFormat="1" hidden="1">
      <c r="A894" s="34"/>
      <c r="J894" s="39"/>
      <c r="K894" s="708"/>
      <c r="L894" s="75"/>
    </row>
    <row r="895" spans="1:12" s="32" customFormat="1" hidden="1">
      <c r="A895" s="34"/>
      <c r="J895" s="39"/>
      <c r="K895" s="708"/>
      <c r="L895" s="75"/>
    </row>
    <row r="896" spans="1:12" s="32" customFormat="1" hidden="1">
      <c r="A896" s="34"/>
      <c r="J896" s="39"/>
      <c r="K896" s="708"/>
      <c r="L896" s="75"/>
    </row>
    <row r="897" spans="1:12" s="32" customFormat="1" hidden="1">
      <c r="A897" s="34"/>
      <c r="J897" s="39"/>
      <c r="K897" s="708"/>
      <c r="L897" s="75"/>
    </row>
    <row r="898" spans="1:12" s="32" customFormat="1" hidden="1">
      <c r="A898" s="34"/>
      <c r="J898" s="39"/>
      <c r="K898" s="708"/>
      <c r="L898" s="75"/>
    </row>
    <row r="899" spans="1:12" s="32" customFormat="1" hidden="1">
      <c r="A899" s="34"/>
      <c r="J899" s="39"/>
      <c r="K899" s="708"/>
      <c r="L899" s="75"/>
    </row>
    <row r="900" spans="1:12" s="32" customFormat="1" hidden="1">
      <c r="A900" s="34"/>
      <c r="J900" s="39"/>
      <c r="K900" s="708"/>
      <c r="L900" s="75"/>
    </row>
    <row r="901" spans="1:12" s="32" customFormat="1" hidden="1">
      <c r="A901" s="34"/>
      <c r="J901" s="39"/>
      <c r="K901" s="708"/>
      <c r="L901" s="75"/>
    </row>
    <row r="902" spans="1:12" s="32" customFormat="1" hidden="1">
      <c r="A902" s="34"/>
      <c r="J902" s="39"/>
      <c r="K902" s="708"/>
      <c r="L902" s="75"/>
    </row>
    <row r="903" spans="1:12" s="32" customFormat="1" hidden="1">
      <c r="A903" s="34"/>
      <c r="J903" s="39"/>
      <c r="K903" s="708"/>
      <c r="L903" s="75"/>
    </row>
    <row r="904" spans="1:12" s="32" customFormat="1" hidden="1">
      <c r="A904" s="34"/>
      <c r="J904" s="39"/>
      <c r="K904" s="708"/>
      <c r="L904" s="75"/>
    </row>
    <row r="905" spans="1:12" s="32" customFormat="1" hidden="1">
      <c r="A905" s="34"/>
      <c r="J905" s="39"/>
      <c r="K905" s="708"/>
      <c r="L905" s="75"/>
    </row>
    <row r="906" spans="1:12" s="32" customFormat="1" hidden="1">
      <c r="A906" s="34"/>
      <c r="J906" s="39"/>
      <c r="K906" s="708"/>
      <c r="L906" s="75"/>
    </row>
    <row r="907" spans="1:12" s="32" customFormat="1" hidden="1">
      <c r="A907" s="34"/>
      <c r="J907" s="39"/>
      <c r="K907" s="708"/>
      <c r="L907" s="75"/>
    </row>
    <row r="908" spans="1:12" s="32" customFormat="1" hidden="1">
      <c r="A908" s="34"/>
      <c r="J908" s="39"/>
      <c r="K908" s="708"/>
      <c r="L908" s="75"/>
    </row>
    <row r="909" spans="1:12" s="32" customFormat="1" hidden="1">
      <c r="A909" s="34"/>
      <c r="J909" s="39"/>
      <c r="K909" s="708"/>
      <c r="L909" s="75"/>
    </row>
    <row r="910" spans="1:12" s="32" customFormat="1" hidden="1">
      <c r="A910" s="34"/>
      <c r="J910" s="39"/>
      <c r="K910" s="708"/>
      <c r="L910" s="75"/>
    </row>
    <row r="911" spans="1:12" s="32" customFormat="1" hidden="1">
      <c r="A911" s="34"/>
      <c r="J911" s="39"/>
      <c r="K911" s="708"/>
      <c r="L911" s="75"/>
    </row>
    <row r="912" spans="1:12" s="32" customFormat="1" hidden="1">
      <c r="A912" s="34"/>
      <c r="J912" s="39"/>
      <c r="K912" s="708"/>
      <c r="L912" s="75"/>
    </row>
    <row r="913" spans="1:12" s="32" customFormat="1" hidden="1">
      <c r="A913" s="34"/>
      <c r="J913" s="39"/>
      <c r="K913" s="708"/>
      <c r="L913" s="75"/>
    </row>
    <row r="914" spans="1:12" s="32" customFormat="1" hidden="1">
      <c r="A914" s="34"/>
      <c r="J914" s="39"/>
      <c r="K914" s="708"/>
      <c r="L914" s="75"/>
    </row>
    <row r="915" spans="1:12" s="32" customFormat="1" hidden="1">
      <c r="A915" s="34"/>
      <c r="J915" s="39"/>
      <c r="K915" s="708"/>
      <c r="L915" s="75"/>
    </row>
    <row r="916" spans="1:12" s="32" customFormat="1" hidden="1">
      <c r="A916" s="34"/>
      <c r="J916" s="39"/>
      <c r="K916" s="708"/>
      <c r="L916" s="75"/>
    </row>
    <row r="917" spans="1:12" s="32" customFormat="1" hidden="1">
      <c r="A917" s="34"/>
      <c r="J917" s="39"/>
      <c r="K917" s="708"/>
      <c r="L917" s="75"/>
    </row>
    <row r="918" spans="1:12" s="32" customFormat="1" hidden="1">
      <c r="A918" s="34"/>
      <c r="J918" s="39"/>
      <c r="K918" s="708"/>
      <c r="L918" s="75"/>
    </row>
    <row r="919" spans="1:12" s="32" customFormat="1" hidden="1">
      <c r="A919" s="34"/>
      <c r="J919" s="39"/>
      <c r="K919" s="708"/>
      <c r="L919" s="75"/>
    </row>
    <row r="920" spans="1:12" s="32" customFormat="1" hidden="1">
      <c r="A920" s="34"/>
      <c r="J920" s="39"/>
      <c r="K920" s="708"/>
      <c r="L920" s="75"/>
    </row>
    <row r="921" spans="1:12" s="32" customFormat="1" hidden="1">
      <c r="A921" s="34"/>
      <c r="J921" s="39"/>
      <c r="K921" s="708"/>
      <c r="L921" s="75"/>
    </row>
    <row r="922" spans="1:12" s="32" customFormat="1" hidden="1">
      <c r="A922" s="34"/>
      <c r="J922" s="39"/>
      <c r="K922" s="708"/>
      <c r="L922" s="75"/>
    </row>
    <row r="923" spans="1:12" s="32" customFormat="1" hidden="1">
      <c r="A923" s="34"/>
      <c r="J923" s="39"/>
      <c r="K923" s="708"/>
      <c r="L923" s="75"/>
    </row>
    <row r="924" spans="1:12" s="32" customFormat="1" hidden="1">
      <c r="A924" s="34"/>
      <c r="J924" s="39"/>
      <c r="K924" s="708"/>
      <c r="L924" s="75"/>
    </row>
    <row r="925" spans="1:12" s="32" customFormat="1" hidden="1">
      <c r="A925" s="34"/>
      <c r="J925" s="39"/>
      <c r="K925" s="708"/>
      <c r="L925" s="75"/>
    </row>
    <row r="926" spans="1:12" s="32" customFormat="1" hidden="1">
      <c r="A926" s="34"/>
      <c r="J926" s="39"/>
      <c r="K926" s="708"/>
      <c r="L926" s="75"/>
    </row>
    <row r="927" spans="1:12" s="32" customFormat="1" hidden="1">
      <c r="A927" s="34"/>
      <c r="J927" s="39"/>
      <c r="K927" s="708"/>
      <c r="L927" s="75"/>
    </row>
    <row r="928" spans="1:12" s="32" customFormat="1" hidden="1">
      <c r="A928" s="34"/>
      <c r="J928" s="39"/>
      <c r="K928" s="708"/>
      <c r="L928" s="75"/>
    </row>
    <row r="929" spans="1:12" s="32" customFormat="1" hidden="1">
      <c r="A929" s="34"/>
      <c r="J929" s="39"/>
      <c r="K929" s="708"/>
      <c r="L929" s="75"/>
    </row>
    <row r="930" spans="1:12" s="32" customFormat="1" hidden="1">
      <c r="A930" s="34"/>
      <c r="J930" s="39"/>
      <c r="K930" s="708"/>
      <c r="L930" s="75"/>
    </row>
    <row r="931" spans="1:12" s="32" customFormat="1" hidden="1">
      <c r="A931" s="34"/>
      <c r="J931" s="39"/>
      <c r="K931" s="708"/>
      <c r="L931" s="75"/>
    </row>
    <row r="932" spans="1:12" s="32" customFormat="1" hidden="1">
      <c r="A932" s="34"/>
      <c r="J932" s="39"/>
      <c r="K932" s="708"/>
      <c r="L932" s="75"/>
    </row>
    <row r="933" spans="1:12" s="32" customFormat="1" hidden="1">
      <c r="A933" s="34"/>
      <c r="J933" s="39"/>
      <c r="K933" s="708"/>
      <c r="L933" s="75"/>
    </row>
    <row r="934" spans="1:12" s="32" customFormat="1" hidden="1">
      <c r="A934" s="34"/>
      <c r="J934" s="39"/>
      <c r="K934" s="708"/>
      <c r="L934" s="75"/>
    </row>
    <row r="935" spans="1:12" s="32" customFormat="1" hidden="1">
      <c r="A935" s="34"/>
      <c r="J935" s="39"/>
      <c r="K935" s="708"/>
      <c r="L935" s="75"/>
    </row>
    <row r="936" spans="1:12" s="32" customFormat="1" hidden="1">
      <c r="A936" s="34"/>
      <c r="J936" s="39"/>
      <c r="K936" s="708"/>
      <c r="L936" s="75"/>
    </row>
    <row r="937" spans="1:12" s="32" customFormat="1" hidden="1">
      <c r="A937" s="34"/>
      <c r="J937" s="39"/>
      <c r="K937" s="708"/>
      <c r="L937" s="75"/>
    </row>
    <row r="938" spans="1:12" s="32" customFormat="1" hidden="1">
      <c r="A938" s="34"/>
      <c r="J938" s="39"/>
      <c r="K938" s="708"/>
      <c r="L938" s="75"/>
    </row>
    <row r="939" spans="1:12" s="32" customFormat="1" hidden="1">
      <c r="A939" s="34"/>
      <c r="J939" s="39"/>
      <c r="K939" s="708"/>
      <c r="L939" s="75"/>
    </row>
    <row r="940" spans="1:12" s="32" customFormat="1" hidden="1">
      <c r="A940" s="34"/>
      <c r="J940" s="39"/>
      <c r="K940" s="708"/>
      <c r="L940" s="75"/>
    </row>
    <row r="941" spans="1:12" s="32" customFormat="1" hidden="1">
      <c r="A941" s="34"/>
      <c r="J941" s="39"/>
      <c r="K941" s="708"/>
      <c r="L941" s="75"/>
    </row>
    <row r="942" spans="1:12" s="32" customFormat="1" hidden="1">
      <c r="A942" s="34"/>
      <c r="J942" s="39"/>
      <c r="K942" s="708"/>
      <c r="L942" s="75"/>
    </row>
    <row r="943" spans="1:12" s="32" customFormat="1" hidden="1">
      <c r="A943" s="34"/>
      <c r="J943" s="39"/>
      <c r="K943" s="708"/>
      <c r="L943" s="75"/>
    </row>
    <row r="944" spans="1:12" s="32" customFormat="1" hidden="1">
      <c r="A944" s="34"/>
      <c r="J944" s="39"/>
      <c r="K944" s="708"/>
      <c r="L944" s="75"/>
    </row>
    <row r="945" spans="1:12" s="32" customFormat="1" hidden="1">
      <c r="A945" s="34"/>
      <c r="J945" s="39"/>
      <c r="K945" s="708"/>
      <c r="L945" s="75"/>
    </row>
    <row r="946" spans="1:12" s="32" customFormat="1" hidden="1">
      <c r="A946" s="34"/>
      <c r="J946" s="39"/>
      <c r="K946" s="708"/>
      <c r="L946" s="75"/>
    </row>
    <row r="947" spans="1:12" s="32" customFormat="1" hidden="1">
      <c r="A947" s="34"/>
      <c r="J947" s="39"/>
      <c r="K947" s="708"/>
      <c r="L947" s="75"/>
    </row>
    <row r="948" spans="1:12" s="32" customFormat="1" hidden="1">
      <c r="A948" s="34"/>
      <c r="J948" s="39"/>
      <c r="K948" s="708"/>
      <c r="L948" s="75"/>
    </row>
    <row r="949" spans="1:12" s="32" customFormat="1" hidden="1">
      <c r="A949" s="34"/>
      <c r="J949" s="39"/>
      <c r="K949" s="708"/>
      <c r="L949" s="75"/>
    </row>
    <row r="950" spans="1:12" s="32" customFormat="1" hidden="1">
      <c r="A950" s="34"/>
      <c r="J950" s="39"/>
      <c r="K950" s="708"/>
      <c r="L950" s="75"/>
    </row>
    <row r="951" spans="1:12" s="32" customFormat="1" hidden="1">
      <c r="A951" s="34"/>
      <c r="J951" s="39"/>
      <c r="K951" s="708"/>
      <c r="L951" s="75"/>
    </row>
    <row r="952" spans="1:12" s="32" customFormat="1" hidden="1">
      <c r="A952" s="34"/>
      <c r="J952" s="39"/>
      <c r="K952" s="708"/>
      <c r="L952" s="75"/>
    </row>
    <row r="953" spans="1:12" s="32" customFormat="1" hidden="1">
      <c r="A953" s="34"/>
      <c r="J953" s="39"/>
      <c r="K953" s="708"/>
      <c r="L953" s="75"/>
    </row>
    <row r="954" spans="1:12" s="32" customFormat="1" hidden="1">
      <c r="A954" s="34"/>
      <c r="J954" s="39"/>
      <c r="K954" s="708"/>
      <c r="L954" s="75"/>
    </row>
    <row r="955" spans="1:12" s="32" customFormat="1" hidden="1">
      <c r="A955" s="34"/>
      <c r="J955" s="39"/>
      <c r="K955" s="708"/>
      <c r="L955" s="75"/>
    </row>
    <row r="956" spans="1:12" s="32" customFormat="1" hidden="1">
      <c r="A956" s="34"/>
      <c r="J956" s="39"/>
      <c r="K956" s="708"/>
      <c r="L956" s="75"/>
    </row>
    <row r="957" spans="1:12" s="32" customFormat="1" hidden="1">
      <c r="A957" s="34"/>
      <c r="J957" s="39"/>
      <c r="K957" s="708"/>
      <c r="L957" s="75"/>
    </row>
    <row r="958" spans="1:12" s="32" customFormat="1" hidden="1">
      <c r="A958" s="34"/>
      <c r="J958" s="39"/>
      <c r="K958" s="708"/>
      <c r="L958" s="75"/>
    </row>
    <row r="959" spans="1:12" s="32" customFormat="1" hidden="1">
      <c r="A959" s="34"/>
      <c r="J959" s="39"/>
      <c r="K959" s="708"/>
      <c r="L959" s="75"/>
    </row>
    <row r="960" spans="1:12" s="32" customFormat="1" hidden="1">
      <c r="A960" s="34"/>
      <c r="J960" s="39"/>
      <c r="K960" s="708"/>
      <c r="L960" s="75"/>
    </row>
    <row r="961" spans="1:12" s="32" customFormat="1" hidden="1">
      <c r="A961" s="34"/>
      <c r="J961" s="39"/>
      <c r="K961" s="708"/>
      <c r="L961" s="75"/>
    </row>
    <row r="962" spans="1:12" s="32" customFormat="1" hidden="1">
      <c r="A962" s="34"/>
      <c r="J962" s="39"/>
      <c r="K962" s="708"/>
      <c r="L962" s="75"/>
    </row>
    <row r="963" spans="1:12" s="32" customFormat="1" hidden="1">
      <c r="A963" s="34"/>
      <c r="J963" s="39"/>
      <c r="K963" s="708"/>
      <c r="L963" s="75"/>
    </row>
    <row r="964" spans="1:12" s="32" customFormat="1" hidden="1">
      <c r="A964" s="34"/>
      <c r="J964" s="39"/>
      <c r="K964" s="708"/>
      <c r="L964" s="75"/>
    </row>
    <row r="965" spans="1:12" s="32" customFormat="1" hidden="1">
      <c r="A965" s="34"/>
      <c r="J965" s="39"/>
      <c r="K965" s="708"/>
      <c r="L965" s="75"/>
    </row>
    <row r="966" spans="1:12" s="32" customFormat="1" hidden="1">
      <c r="A966" s="34"/>
      <c r="J966" s="39"/>
      <c r="K966" s="708"/>
      <c r="L966" s="75"/>
    </row>
    <row r="967" spans="1:12" s="32" customFormat="1" hidden="1">
      <c r="A967" s="34"/>
      <c r="J967" s="39"/>
      <c r="K967" s="708"/>
      <c r="L967" s="75"/>
    </row>
    <row r="968" spans="1:12" s="32" customFormat="1" hidden="1">
      <c r="A968" s="34"/>
      <c r="J968" s="39"/>
      <c r="K968" s="708"/>
      <c r="L968" s="75"/>
    </row>
    <row r="969" spans="1:12" s="32" customFormat="1" hidden="1">
      <c r="A969" s="34"/>
      <c r="J969" s="39"/>
      <c r="K969" s="708"/>
      <c r="L969" s="75"/>
    </row>
    <row r="970" spans="1:12" s="32" customFormat="1" hidden="1">
      <c r="A970" s="34"/>
      <c r="J970" s="39"/>
      <c r="K970" s="708"/>
      <c r="L970" s="75"/>
    </row>
    <row r="971" spans="1:12" s="32" customFormat="1" hidden="1">
      <c r="A971" s="34"/>
      <c r="J971" s="39"/>
      <c r="K971" s="708"/>
      <c r="L971" s="75"/>
    </row>
    <row r="972" spans="1:12" s="32" customFormat="1" hidden="1">
      <c r="A972" s="34"/>
      <c r="J972" s="39"/>
      <c r="K972" s="708"/>
      <c r="L972" s="75"/>
    </row>
    <row r="973" spans="1:12" s="32" customFormat="1" hidden="1">
      <c r="A973" s="34"/>
      <c r="J973" s="39"/>
      <c r="K973" s="708"/>
      <c r="L973" s="75"/>
    </row>
    <row r="974" spans="1:12" s="32" customFormat="1" hidden="1">
      <c r="A974" s="34"/>
      <c r="J974" s="39"/>
      <c r="K974" s="708"/>
      <c r="L974" s="75"/>
    </row>
    <row r="975" spans="1:12" s="32" customFormat="1" hidden="1">
      <c r="A975" s="34"/>
      <c r="J975" s="39"/>
      <c r="K975" s="708"/>
      <c r="L975" s="75"/>
    </row>
    <row r="976" spans="1:12" s="32" customFormat="1" hidden="1">
      <c r="A976" s="34"/>
      <c r="J976" s="39"/>
      <c r="K976" s="708"/>
      <c r="L976" s="75"/>
    </row>
    <row r="977" spans="1:12" s="32" customFormat="1" hidden="1">
      <c r="A977" s="34"/>
      <c r="J977" s="39"/>
      <c r="K977" s="708"/>
      <c r="L977" s="75"/>
    </row>
    <row r="978" spans="1:12" s="32" customFormat="1" hidden="1">
      <c r="A978" s="34"/>
      <c r="J978" s="39"/>
      <c r="K978" s="708"/>
      <c r="L978" s="75"/>
    </row>
    <row r="979" spans="1:12" s="32" customFormat="1" hidden="1">
      <c r="A979" s="34"/>
      <c r="J979" s="39"/>
      <c r="K979" s="708"/>
      <c r="L979" s="75"/>
    </row>
    <row r="980" spans="1:12" s="32" customFormat="1" hidden="1">
      <c r="A980" s="34"/>
      <c r="J980" s="39"/>
      <c r="K980" s="708"/>
      <c r="L980" s="75"/>
    </row>
    <row r="981" spans="1:12" s="32" customFormat="1" hidden="1">
      <c r="A981" s="34"/>
      <c r="J981" s="39"/>
      <c r="K981" s="708"/>
      <c r="L981" s="75"/>
    </row>
    <row r="982" spans="1:12" s="32" customFormat="1" hidden="1">
      <c r="A982" s="34"/>
      <c r="J982" s="39"/>
      <c r="K982" s="708"/>
      <c r="L982" s="75"/>
    </row>
    <row r="983" spans="1:12" s="32" customFormat="1" hidden="1">
      <c r="A983" s="34"/>
      <c r="J983" s="39"/>
      <c r="K983" s="708"/>
      <c r="L983" s="75"/>
    </row>
    <row r="984" spans="1:12" s="32" customFormat="1" hidden="1">
      <c r="A984" s="34"/>
      <c r="J984" s="39"/>
      <c r="K984" s="708"/>
      <c r="L984" s="75"/>
    </row>
    <row r="985" spans="1:12" s="32" customFormat="1" hidden="1">
      <c r="A985" s="34"/>
      <c r="J985" s="39"/>
      <c r="K985" s="708"/>
      <c r="L985" s="75"/>
    </row>
    <row r="986" spans="1:12" s="32" customFormat="1" hidden="1">
      <c r="A986" s="34"/>
      <c r="J986" s="39"/>
      <c r="K986" s="708"/>
      <c r="L986" s="75"/>
    </row>
    <row r="987" spans="1:12" s="32" customFormat="1" hidden="1">
      <c r="A987" s="34"/>
      <c r="J987" s="39"/>
      <c r="K987" s="708"/>
      <c r="L987" s="75"/>
    </row>
    <row r="988" spans="1:12" s="32" customFormat="1" hidden="1">
      <c r="A988" s="34"/>
      <c r="J988" s="39"/>
      <c r="K988" s="708"/>
      <c r="L988" s="75"/>
    </row>
    <row r="989" spans="1:12" s="32" customFormat="1" hidden="1">
      <c r="A989" s="34"/>
      <c r="J989" s="39"/>
      <c r="K989" s="708"/>
      <c r="L989" s="75"/>
    </row>
    <row r="990" spans="1:12" s="32" customFormat="1" hidden="1">
      <c r="A990" s="34"/>
      <c r="J990" s="39"/>
      <c r="K990" s="708"/>
      <c r="L990" s="75"/>
    </row>
    <row r="991" spans="1:12" s="32" customFormat="1" hidden="1">
      <c r="A991" s="34"/>
      <c r="J991" s="39"/>
      <c r="K991" s="708"/>
      <c r="L991" s="75"/>
    </row>
    <row r="992" spans="1:12" s="32" customFormat="1" hidden="1">
      <c r="A992" s="34"/>
      <c r="J992" s="39"/>
      <c r="K992" s="708"/>
      <c r="L992" s="75"/>
    </row>
    <row r="993" spans="1:12" s="32" customFormat="1" hidden="1">
      <c r="A993" s="34"/>
      <c r="J993" s="39"/>
      <c r="K993" s="708"/>
      <c r="L993" s="75"/>
    </row>
    <row r="994" spans="1:12" s="32" customFormat="1" hidden="1">
      <c r="A994" s="34"/>
      <c r="J994" s="39"/>
      <c r="K994" s="708"/>
      <c r="L994" s="75"/>
    </row>
    <row r="995" spans="1:12" s="32" customFormat="1" hidden="1">
      <c r="A995" s="34"/>
      <c r="J995" s="39"/>
      <c r="K995" s="708"/>
      <c r="L995" s="75"/>
    </row>
    <row r="996" spans="1:12" s="32" customFormat="1" hidden="1">
      <c r="A996" s="34"/>
      <c r="J996" s="39"/>
      <c r="K996" s="708"/>
      <c r="L996" s="75"/>
    </row>
    <row r="997" spans="1:12" s="32" customFormat="1" hidden="1">
      <c r="A997" s="34"/>
      <c r="J997" s="39"/>
      <c r="K997" s="708"/>
      <c r="L997" s="75"/>
    </row>
    <row r="998" spans="1:12" s="32" customFormat="1" hidden="1">
      <c r="A998" s="34"/>
      <c r="J998" s="39"/>
      <c r="K998" s="708"/>
      <c r="L998" s="75"/>
    </row>
    <row r="999" spans="1:12" s="32" customFormat="1" hidden="1">
      <c r="A999" s="34"/>
      <c r="J999" s="39"/>
      <c r="K999" s="708"/>
      <c r="L999" s="75"/>
    </row>
    <row r="1000" spans="1:12" s="32" customFormat="1" hidden="1">
      <c r="A1000" s="34"/>
      <c r="J1000" s="39"/>
      <c r="K1000" s="708"/>
      <c r="L1000" s="75"/>
    </row>
    <row r="1001" spans="1:12" s="32" customFormat="1" hidden="1">
      <c r="A1001" s="34"/>
      <c r="J1001" s="39"/>
      <c r="K1001" s="708"/>
      <c r="L1001" s="75"/>
    </row>
    <row r="1002" spans="1:12" s="32" customFormat="1" hidden="1">
      <c r="A1002" s="34"/>
      <c r="J1002" s="39"/>
      <c r="K1002" s="708"/>
      <c r="L1002" s="75"/>
    </row>
    <row r="1003" spans="1:12" s="32" customFormat="1" hidden="1">
      <c r="A1003" s="34"/>
      <c r="J1003" s="39"/>
      <c r="K1003" s="708"/>
      <c r="L1003" s="75"/>
    </row>
    <row r="1004" spans="1:12" s="32" customFormat="1" hidden="1">
      <c r="A1004" s="34"/>
      <c r="J1004" s="39"/>
      <c r="K1004" s="708"/>
      <c r="L1004" s="75"/>
    </row>
    <row r="1005" spans="1:12" s="32" customFormat="1" hidden="1">
      <c r="A1005" s="34"/>
      <c r="J1005" s="39"/>
      <c r="K1005" s="708"/>
      <c r="L1005" s="75"/>
    </row>
    <row r="1006" spans="1:12" s="32" customFormat="1" hidden="1">
      <c r="A1006" s="34"/>
      <c r="J1006" s="39"/>
      <c r="K1006" s="708"/>
      <c r="L1006" s="75"/>
    </row>
    <row r="1007" spans="1:12" s="32" customFormat="1" hidden="1">
      <c r="A1007" s="34"/>
      <c r="J1007" s="39"/>
      <c r="K1007" s="708"/>
      <c r="L1007" s="75"/>
    </row>
    <row r="1008" spans="1:12" s="32" customFormat="1" hidden="1">
      <c r="A1008" s="34"/>
      <c r="J1008" s="39"/>
      <c r="K1008" s="708"/>
      <c r="L1008" s="75"/>
    </row>
    <row r="1009" spans="1:12" s="32" customFormat="1" hidden="1">
      <c r="A1009" s="34"/>
      <c r="J1009" s="39"/>
      <c r="K1009" s="708"/>
      <c r="L1009" s="75"/>
    </row>
    <row r="1010" spans="1:12" s="32" customFormat="1" hidden="1">
      <c r="A1010" s="34"/>
      <c r="J1010" s="39"/>
      <c r="K1010" s="708"/>
      <c r="L1010" s="75"/>
    </row>
    <row r="1011" spans="1:12" s="32" customFormat="1" hidden="1">
      <c r="A1011" s="34"/>
      <c r="J1011" s="39"/>
      <c r="K1011" s="708"/>
      <c r="L1011" s="75"/>
    </row>
    <row r="1012" spans="1:12" s="32" customFormat="1" hidden="1">
      <c r="A1012" s="34"/>
      <c r="J1012" s="39"/>
      <c r="K1012" s="708"/>
      <c r="L1012" s="75"/>
    </row>
    <row r="1013" spans="1:12" s="32" customFormat="1" hidden="1">
      <c r="A1013" s="34"/>
      <c r="J1013" s="39"/>
      <c r="K1013" s="708"/>
      <c r="L1013" s="75"/>
    </row>
    <row r="1014" spans="1:12" s="32" customFormat="1" hidden="1">
      <c r="A1014" s="34"/>
      <c r="J1014" s="39"/>
      <c r="K1014" s="708"/>
      <c r="L1014" s="75"/>
    </row>
    <row r="1015" spans="1:12" s="32" customFormat="1" hidden="1">
      <c r="A1015" s="34"/>
      <c r="J1015" s="39"/>
      <c r="K1015" s="708"/>
      <c r="L1015" s="75"/>
    </row>
    <row r="1016" spans="1:12" s="32" customFormat="1" hidden="1">
      <c r="A1016" s="34"/>
      <c r="J1016" s="39"/>
      <c r="K1016" s="708"/>
      <c r="L1016" s="75"/>
    </row>
    <row r="1017" spans="1:12" s="32" customFormat="1" hidden="1">
      <c r="A1017" s="34"/>
      <c r="J1017" s="39"/>
      <c r="K1017" s="708"/>
      <c r="L1017" s="75"/>
    </row>
    <row r="1018" spans="1:12" s="32" customFormat="1" hidden="1">
      <c r="A1018" s="34"/>
      <c r="J1018" s="39"/>
      <c r="K1018" s="708"/>
      <c r="L1018" s="75"/>
    </row>
    <row r="1019" spans="1:12" s="32" customFormat="1" hidden="1">
      <c r="A1019" s="34"/>
      <c r="J1019" s="39"/>
      <c r="K1019" s="708"/>
      <c r="L1019" s="75"/>
    </row>
    <row r="1020" spans="1:12" s="32" customFormat="1" hidden="1">
      <c r="A1020" s="34"/>
      <c r="J1020" s="39"/>
      <c r="K1020" s="708"/>
      <c r="L1020" s="75"/>
    </row>
    <row r="1021" spans="1:12" s="32" customFormat="1" hidden="1">
      <c r="A1021" s="34"/>
      <c r="J1021" s="39"/>
      <c r="K1021" s="708"/>
      <c r="L1021" s="75"/>
    </row>
    <row r="1022" spans="1:12" s="32" customFormat="1" hidden="1">
      <c r="A1022" s="34"/>
      <c r="J1022" s="39"/>
      <c r="K1022" s="708"/>
      <c r="L1022" s="75"/>
    </row>
    <row r="1023" spans="1:12" s="32" customFormat="1" hidden="1">
      <c r="A1023" s="34"/>
      <c r="J1023" s="39"/>
      <c r="K1023" s="708"/>
      <c r="L1023" s="75"/>
    </row>
    <row r="1024" spans="1:12" s="32" customFormat="1" hidden="1">
      <c r="A1024" s="34"/>
      <c r="J1024" s="39"/>
      <c r="K1024" s="708"/>
      <c r="L1024" s="75"/>
    </row>
    <row r="1025" spans="1:12" s="32" customFormat="1" hidden="1">
      <c r="A1025" s="34"/>
      <c r="J1025" s="39"/>
      <c r="K1025" s="708"/>
      <c r="L1025" s="75"/>
    </row>
    <row r="1026" spans="1:12" s="32" customFormat="1" hidden="1">
      <c r="A1026" s="34"/>
      <c r="J1026" s="39"/>
      <c r="K1026" s="708"/>
      <c r="L1026" s="75"/>
    </row>
    <row r="1027" spans="1:12" s="32" customFormat="1" hidden="1">
      <c r="A1027" s="34"/>
      <c r="J1027" s="39"/>
      <c r="K1027" s="708"/>
      <c r="L1027" s="75"/>
    </row>
    <row r="1028" spans="1:12" s="32" customFormat="1" hidden="1">
      <c r="A1028" s="34"/>
      <c r="J1028" s="39"/>
      <c r="K1028" s="708"/>
      <c r="L1028" s="75"/>
    </row>
    <row r="1029" spans="1:12" s="32" customFormat="1" hidden="1">
      <c r="A1029" s="34"/>
      <c r="J1029" s="39"/>
      <c r="K1029" s="708"/>
      <c r="L1029" s="75"/>
    </row>
    <row r="1030" spans="1:12" s="32" customFormat="1" hidden="1">
      <c r="A1030" s="34"/>
      <c r="J1030" s="39"/>
      <c r="K1030" s="708"/>
      <c r="L1030" s="75"/>
    </row>
    <row r="1031" spans="1:12" s="32" customFormat="1" hidden="1">
      <c r="A1031" s="34"/>
      <c r="J1031" s="39"/>
      <c r="K1031" s="708"/>
      <c r="L1031" s="75"/>
    </row>
    <row r="1032" spans="1:12" s="32" customFormat="1" hidden="1">
      <c r="A1032" s="34"/>
      <c r="J1032" s="39"/>
      <c r="K1032" s="708"/>
      <c r="L1032" s="75"/>
    </row>
    <row r="1033" spans="1:12" s="32" customFormat="1" hidden="1">
      <c r="A1033" s="34"/>
      <c r="J1033" s="39"/>
      <c r="K1033" s="708"/>
      <c r="L1033" s="75"/>
    </row>
    <row r="1034" spans="1:12" s="32" customFormat="1" hidden="1">
      <c r="A1034" s="34"/>
      <c r="J1034" s="39"/>
      <c r="K1034" s="708"/>
      <c r="L1034" s="75"/>
    </row>
    <row r="1035" spans="1:12" s="32" customFormat="1" hidden="1">
      <c r="A1035" s="34"/>
      <c r="J1035" s="39"/>
      <c r="K1035" s="708"/>
      <c r="L1035" s="75"/>
    </row>
    <row r="1036" spans="1:12" s="32" customFormat="1" hidden="1">
      <c r="A1036" s="34"/>
      <c r="J1036" s="39"/>
      <c r="K1036" s="708"/>
      <c r="L1036" s="75"/>
    </row>
    <row r="1037" spans="1:12" s="32" customFormat="1" hidden="1">
      <c r="A1037" s="34"/>
      <c r="J1037" s="39"/>
      <c r="K1037" s="708"/>
      <c r="L1037" s="75"/>
    </row>
    <row r="1038" spans="1:12" s="32" customFormat="1" hidden="1">
      <c r="A1038" s="34"/>
      <c r="J1038" s="39"/>
      <c r="K1038" s="708"/>
      <c r="L1038" s="75"/>
    </row>
    <row r="1039" spans="1:12" s="32" customFormat="1" hidden="1">
      <c r="A1039" s="34"/>
      <c r="J1039" s="39"/>
      <c r="K1039" s="708"/>
      <c r="L1039" s="75"/>
    </row>
    <row r="1040" spans="1:12" s="32" customFormat="1" hidden="1">
      <c r="A1040" s="34"/>
      <c r="J1040" s="39"/>
      <c r="K1040" s="708"/>
      <c r="L1040" s="75"/>
    </row>
    <row r="1041" spans="1:12" s="32" customFormat="1" hidden="1">
      <c r="A1041" s="34"/>
      <c r="J1041" s="39"/>
      <c r="K1041" s="708"/>
      <c r="L1041" s="75"/>
    </row>
    <row r="1042" spans="1:12" s="32" customFormat="1" hidden="1">
      <c r="A1042" s="34"/>
      <c r="J1042" s="39"/>
      <c r="K1042" s="708"/>
      <c r="L1042" s="75"/>
    </row>
    <row r="1043" spans="1:12" s="32" customFormat="1" hidden="1">
      <c r="A1043" s="34"/>
      <c r="J1043" s="39"/>
      <c r="K1043" s="708"/>
      <c r="L1043" s="75"/>
    </row>
    <row r="1044" spans="1:12" s="32" customFormat="1" hidden="1">
      <c r="A1044" s="34"/>
      <c r="J1044" s="39"/>
      <c r="K1044" s="708"/>
      <c r="L1044" s="75"/>
    </row>
    <row r="1045" spans="1:12" s="32" customFormat="1" hidden="1">
      <c r="A1045" s="34"/>
      <c r="J1045" s="39"/>
      <c r="K1045" s="708"/>
      <c r="L1045" s="75"/>
    </row>
    <row r="1046" spans="1:12" s="32" customFormat="1" hidden="1">
      <c r="A1046" s="34"/>
      <c r="J1046" s="39"/>
      <c r="K1046" s="708"/>
      <c r="L1046" s="75"/>
    </row>
    <row r="1047" spans="1:12" s="32" customFormat="1" hidden="1">
      <c r="A1047" s="34"/>
      <c r="J1047" s="39"/>
      <c r="K1047" s="708"/>
      <c r="L1047" s="75"/>
    </row>
    <row r="1048" spans="1:12" s="32" customFormat="1" hidden="1">
      <c r="A1048" s="34"/>
      <c r="J1048" s="39"/>
      <c r="K1048" s="708"/>
      <c r="L1048" s="75"/>
    </row>
    <row r="1049" spans="1:12" s="32" customFormat="1" hidden="1">
      <c r="A1049" s="34"/>
      <c r="J1049" s="39"/>
      <c r="K1049" s="708"/>
      <c r="L1049" s="75"/>
    </row>
    <row r="1050" spans="1:12" s="32" customFormat="1" hidden="1">
      <c r="A1050" s="34"/>
      <c r="J1050" s="39"/>
      <c r="K1050" s="708"/>
      <c r="L1050" s="75"/>
    </row>
    <row r="1051" spans="1:12" s="32" customFormat="1" hidden="1">
      <c r="A1051" s="34"/>
      <c r="J1051" s="39"/>
      <c r="K1051" s="708"/>
      <c r="L1051" s="75"/>
    </row>
    <row r="1052" spans="1:12" s="32" customFormat="1" hidden="1">
      <c r="A1052" s="34"/>
      <c r="J1052" s="39"/>
      <c r="K1052" s="708"/>
      <c r="L1052" s="75"/>
    </row>
    <row r="1053" spans="1:12" s="32" customFormat="1" hidden="1">
      <c r="A1053" s="34"/>
      <c r="J1053" s="39"/>
      <c r="K1053" s="708"/>
      <c r="L1053" s="75"/>
    </row>
    <row r="1054" spans="1:12" s="32" customFormat="1" hidden="1">
      <c r="A1054" s="34"/>
      <c r="J1054" s="39"/>
      <c r="K1054" s="708"/>
      <c r="L1054" s="75"/>
    </row>
    <row r="1055" spans="1:12" s="32" customFormat="1" hidden="1">
      <c r="A1055" s="34"/>
      <c r="J1055" s="39"/>
      <c r="K1055" s="708"/>
      <c r="L1055" s="75"/>
    </row>
    <row r="1056" spans="1:12" s="32" customFormat="1" hidden="1">
      <c r="A1056" s="34"/>
      <c r="J1056" s="39"/>
      <c r="K1056" s="708"/>
      <c r="L1056" s="75"/>
    </row>
    <row r="1057" spans="1:12" s="32" customFormat="1" hidden="1">
      <c r="A1057" s="34"/>
      <c r="J1057" s="39"/>
      <c r="K1057" s="708"/>
      <c r="L1057" s="75"/>
    </row>
    <row r="1058" spans="1:12" s="32" customFormat="1" hidden="1">
      <c r="A1058" s="34"/>
      <c r="J1058" s="39"/>
      <c r="K1058" s="708"/>
      <c r="L1058" s="75"/>
    </row>
    <row r="1059" spans="1:12" s="32" customFormat="1" hidden="1">
      <c r="A1059" s="34"/>
      <c r="J1059" s="39"/>
      <c r="K1059" s="708"/>
      <c r="L1059" s="75"/>
    </row>
    <row r="1060" spans="1:12" s="32" customFormat="1" hidden="1">
      <c r="A1060" s="34"/>
      <c r="J1060" s="39"/>
      <c r="K1060" s="708"/>
      <c r="L1060" s="75"/>
    </row>
    <row r="1061" spans="1:12" s="32" customFormat="1" hidden="1">
      <c r="A1061" s="34"/>
      <c r="J1061" s="39"/>
      <c r="K1061" s="708"/>
      <c r="L1061" s="75"/>
    </row>
    <row r="1062" spans="1:12" s="32" customFormat="1" hidden="1">
      <c r="A1062" s="34"/>
      <c r="J1062" s="39"/>
      <c r="K1062" s="708"/>
      <c r="L1062" s="75"/>
    </row>
    <row r="1063" spans="1:12" s="32" customFormat="1" hidden="1">
      <c r="A1063" s="34"/>
      <c r="J1063" s="39"/>
      <c r="K1063" s="708"/>
      <c r="L1063" s="75"/>
    </row>
    <row r="1064" spans="1:12" s="32" customFormat="1" hidden="1">
      <c r="A1064" s="34"/>
      <c r="J1064" s="39"/>
      <c r="K1064" s="708"/>
      <c r="L1064" s="75"/>
    </row>
    <row r="1065" spans="1:12" s="32" customFormat="1" hidden="1">
      <c r="A1065" s="34"/>
      <c r="J1065" s="39"/>
      <c r="K1065" s="708"/>
      <c r="L1065" s="75"/>
    </row>
    <row r="1066" spans="1:12" s="32" customFormat="1" hidden="1">
      <c r="A1066" s="34"/>
      <c r="J1066" s="39"/>
      <c r="K1066" s="708"/>
      <c r="L1066" s="75"/>
    </row>
    <row r="1067" spans="1:12" s="32" customFormat="1" hidden="1">
      <c r="A1067" s="34"/>
      <c r="J1067" s="39"/>
      <c r="K1067" s="708"/>
      <c r="L1067" s="75"/>
    </row>
    <row r="1068" spans="1:12" s="32" customFormat="1" hidden="1">
      <c r="A1068" s="34"/>
      <c r="J1068" s="39"/>
      <c r="K1068" s="708"/>
      <c r="L1068" s="75"/>
    </row>
    <row r="1069" spans="1:12" s="32" customFormat="1" hidden="1">
      <c r="A1069" s="34"/>
      <c r="J1069" s="39"/>
      <c r="K1069" s="708"/>
      <c r="L1069" s="75"/>
    </row>
    <row r="1070" spans="1:12" s="32" customFormat="1" hidden="1">
      <c r="A1070" s="34"/>
      <c r="J1070" s="39"/>
      <c r="K1070" s="708"/>
      <c r="L1070" s="75"/>
    </row>
    <row r="1071" spans="1:12" s="32" customFormat="1" hidden="1">
      <c r="A1071" s="34"/>
      <c r="J1071" s="39"/>
      <c r="K1071" s="708"/>
      <c r="L1071" s="75"/>
    </row>
    <row r="1072" spans="1:12" s="32" customFormat="1" hidden="1">
      <c r="A1072" s="34"/>
      <c r="J1072" s="39"/>
      <c r="K1072" s="708"/>
      <c r="L1072" s="75"/>
    </row>
    <row r="1073" spans="1:12" s="32" customFormat="1" hidden="1">
      <c r="A1073" s="34"/>
      <c r="J1073" s="39"/>
      <c r="K1073" s="708"/>
      <c r="L1073" s="75"/>
    </row>
    <row r="1074" spans="1:12" s="32" customFormat="1" hidden="1">
      <c r="A1074" s="34"/>
      <c r="J1074" s="39"/>
      <c r="K1074" s="708"/>
      <c r="L1074" s="75"/>
    </row>
    <row r="1075" spans="1:12" s="32" customFormat="1" hidden="1">
      <c r="A1075" s="34"/>
      <c r="J1075" s="39"/>
      <c r="K1075" s="708"/>
      <c r="L1075" s="75"/>
    </row>
    <row r="1076" spans="1:12" s="32" customFormat="1" hidden="1">
      <c r="A1076" s="34"/>
      <c r="J1076" s="39"/>
      <c r="K1076" s="708"/>
      <c r="L1076" s="75"/>
    </row>
    <row r="1077" spans="1:12" s="32" customFormat="1" hidden="1">
      <c r="A1077" s="34"/>
      <c r="J1077" s="39"/>
      <c r="K1077" s="708"/>
      <c r="L1077" s="75"/>
    </row>
    <row r="1078" spans="1:12" s="32" customFormat="1" hidden="1">
      <c r="A1078" s="34"/>
      <c r="J1078" s="39"/>
      <c r="K1078" s="708"/>
      <c r="L1078" s="75"/>
    </row>
    <row r="1079" spans="1:12" s="32" customFormat="1" hidden="1">
      <c r="A1079" s="34"/>
      <c r="J1079" s="39"/>
      <c r="K1079" s="708"/>
      <c r="L1079" s="75"/>
    </row>
    <row r="1080" spans="1:12" s="32" customFormat="1" hidden="1">
      <c r="A1080" s="34"/>
      <c r="J1080" s="39"/>
      <c r="K1080" s="708"/>
      <c r="L1080" s="75"/>
    </row>
    <row r="1081" spans="1:12" s="32" customFormat="1" hidden="1">
      <c r="A1081" s="34"/>
      <c r="J1081" s="39"/>
      <c r="K1081" s="708"/>
      <c r="L1081" s="75"/>
    </row>
    <row r="1082" spans="1:12" s="32" customFormat="1" hidden="1">
      <c r="A1082" s="34"/>
      <c r="J1082" s="39"/>
      <c r="K1082" s="708"/>
      <c r="L1082" s="75"/>
    </row>
    <row r="1083" spans="1:12" s="32" customFormat="1" hidden="1">
      <c r="A1083" s="34"/>
      <c r="J1083" s="39"/>
      <c r="K1083" s="708"/>
      <c r="L1083" s="75"/>
    </row>
    <row r="1084" spans="1:12" s="32" customFormat="1" hidden="1">
      <c r="A1084" s="34"/>
      <c r="J1084" s="39"/>
      <c r="K1084" s="708"/>
      <c r="L1084" s="75"/>
    </row>
    <row r="1085" spans="1:12" s="32" customFormat="1" hidden="1">
      <c r="A1085" s="34"/>
      <c r="J1085" s="39"/>
      <c r="K1085" s="708"/>
      <c r="L1085" s="75"/>
    </row>
    <row r="1086" spans="1:12" s="32" customFormat="1" hidden="1">
      <c r="A1086" s="34"/>
      <c r="J1086" s="39"/>
      <c r="K1086" s="708"/>
      <c r="L1086" s="75"/>
    </row>
    <row r="1087" spans="1:12" s="32" customFormat="1" hidden="1">
      <c r="A1087" s="34"/>
      <c r="J1087" s="39"/>
      <c r="K1087" s="708"/>
      <c r="L1087" s="75"/>
    </row>
    <row r="1088" spans="1:12" s="32" customFormat="1" hidden="1">
      <c r="A1088" s="34"/>
      <c r="J1088" s="39"/>
      <c r="K1088" s="708"/>
      <c r="L1088" s="75"/>
    </row>
    <row r="1089" spans="1:12" s="32" customFormat="1" hidden="1">
      <c r="A1089" s="34"/>
      <c r="J1089" s="39"/>
      <c r="K1089" s="708"/>
      <c r="L1089" s="75"/>
    </row>
    <row r="1090" spans="1:12" s="32" customFormat="1" hidden="1">
      <c r="A1090" s="34"/>
      <c r="J1090" s="39"/>
      <c r="K1090" s="708"/>
      <c r="L1090" s="75"/>
    </row>
    <row r="1091" spans="1:12" s="32" customFormat="1" hidden="1">
      <c r="A1091" s="34"/>
      <c r="J1091" s="39"/>
      <c r="K1091" s="708"/>
      <c r="L1091" s="75"/>
    </row>
    <row r="1092" spans="1:12" s="32" customFormat="1" hidden="1">
      <c r="A1092" s="34"/>
      <c r="J1092" s="39"/>
      <c r="K1092" s="708"/>
      <c r="L1092" s="75"/>
    </row>
    <row r="1093" spans="1:12" s="32" customFormat="1" hidden="1">
      <c r="A1093" s="34"/>
      <c r="J1093" s="39"/>
      <c r="K1093" s="708"/>
      <c r="L1093" s="75"/>
    </row>
    <row r="1094" spans="1:12" s="32" customFormat="1" hidden="1">
      <c r="A1094" s="34"/>
      <c r="J1094" s="39"/>
      <c r="K1094" s="708"/>
      <c r="L1094" s="75"/>
    </row>
    <row r="1095" spans="1:12" s="32" customFormat="1" hidden="1">
      <c r="A1095" s="34"/>
      <c r="J1095" s="39"/>
      <c r="K1095" s="708"/>
      <c r="L1095" s="75"/>
    </row>
    <row r="1096" spans="1:12" s="32" customFormat="1" hidden="1">
      <c r="A1096" s="34"/>
      <c r="J1096" s="39"/>
      <c r="K1096" s="708"/>
      <c r="L1096" s="75"/>
    </row>
    <row r="1097" spans="1:12" s="32" customFormat="1" hidden="1">
      <c r="A1097" s="34"/>
      <c r="J1097" s="39"/>
      <c r="K1097" s="708"/>
      <c r="L1097" s="75"/>
    </row>
    <row r="1098" spans="1:12" s="32" customFormat="1" hidden="1">
      <c r="A1098" s="34"/>
      <c r="J1098" s="39"/>
      <c r="K1098" s="708"/>
      <c r="L1098" s="75"/>
    </row>
    <row r="1099" spans="1:12" s="32" customFormat="1" hidden="1">
      <c r="A1099" s="34"/>
      <c r="J1099" s="39"/>
      <c r="K1099" s="708"/>
      <c r="L1099" s="75"/>
    </row>
    <row r="1100" spans="1:12" s="32" customFormat="1" hidden="1">
      <c r="A1100" s="34"/>
      <c r="J1100" s="39"/>
      <c r="K1100" s="708"/>
      <c r="L1100" s="75"/>
    </row>
    <row r="1101" spans="1:12" s="32" customFormat="1" hidden="1">
      <c r="A1101" s="34"/>
      <c r="J1101" s="39"/>
      <c r="K1101" s="708"/>
      <c r="L1101" s="75"/>
    </row>
    <row r="1102" spans="1:12" s="32" customFormat="1" hidden="1">
      <c r="A1102" s="34"/>
      <c r="J1102" s="39"/>
      <c r="K1102" s="708"/>
      <c r="L1102" s="75"/>
    </row>
    <row r="1103" spans="1:12" s="32" customFormat="1" hidden="1">
      <c r="A1103" s="34"/>
      <c r="J1103" s="39"/>
      <c r="K1103" s="708"/>
      <c r="L1103" s="75"/>
    </row>
    <row r="1104" spans="1:12" s="32" customFormat="1" hidden="1">
      <c r="A1104" s="34"/>
      <c r="J1104" s="39"/>
      <c r="K1104" s="708"/>
      <c r="L1104" s="75"/>
    </row>
    <row r="1105" spans="1:12" s="32" customFormat="1" hidden="1">
      <c r="A1105" s="34"/>
      <c r="J1105" s="39"/>
      <c r="K1105" s="708"/>
      <c r="L1105" s="75"/>
    </row>
    <row r="1106" spans="1:12" s="32" customFormat="1" hidden="1">
      <c r="A1106" s="34"/>
      <c r="J1106" s="39"/>
      <c r="K1106" s="708"/>
      <c r="L1106" s="75"/>
    </row>
    <row r="1107" spans="1:12" s="32" customFormat="1" hidden="1">
      <c r="A1107" s="34"/>
      <c r="J1107" s="39"/>
      <c r="K1107" s="708"/>
      <c r="L1107" s="75"/>
    </row>
    <row r="1108" spans="1:12" s="32" customFormat="1" hidden="1">
      <c r="A1108" s="34"/>
      <c r="J1108" s="39"/>
      <c r="K1108" s="708"/>
      <c r="L1108" s="75"/>
    </row>
    <row r="1109" spans="1:12" s="32" customFormat="1" hidden="1">
      <c r="A1109" s="34"/>
      <c r="J1109" s="39"/>
      <c r="K1109" s="708"/>
      <c r="L1109" s="75"/>
    </row>
    <row r="1110" spans="1:12" s="32" customFormat="1" hidden="1">
      <c r="A1110" s="34"/>
      <c r="J1110" s="39"/>
      <c r="K1110" s="708"/>
      <c r="L1110" s="75"/>
    </row>
    <row r="1111" spans="1:12" s="32" customFormat="1" hidden="1">
      <c r="A1111" s="34"/>
      <c r="J1111" s="39"/>
      <c r="K1111" s="708"/>
      <c r="L1111" s="75"/>
    </row>
    <row r="1112" spans="1:12" s="32" customFormat="1" hidden="1">
      <c r="A1112" s="34"/>
      <c r="J1112" s="39"/>
      <c r="K1112" s="708"/>
      <c r="L1112" s="75"/>
    </row>
    <row r="1113" spans="1:12" s="32" customFormat="1" hidden="1">
      <c r="A1113" s="34"/>
      <c r="J1113" s="39"/>
      <c r="K1113" s="708"/>
      <c r="L1113" s="75"/>
    </row>
    <row r="1114" spans="1:12" s="32" customFormat="1" hidden="1">
      <c r="A1114" s="34"/>
      <c r="J1114" s="39"/>
      <c r="K1114" s="708"/>
      <c r="L1114" s="75"/>
    </row>
    <row r="1115" spans="1:12" s="32" customFormat="1" hidden="1">
      <c r="A1115" s="34"/>
      <c r="J1115" s="39"/>
      <c r="K1115" s="708"/>
      <c r="L1115" s="75"/>
    </row>
    <row r="1116" spans="1:12" s="32" customFormat="1" hidden="1">
      <c r="A1116" s="34"/>
      <c r="J1116" s="39"/>
      <c r="K1116" s="708"/>
      <c r="L1116" s="75"/>
    </row>
    <row r="1117" spans="1:12" s="32" customFormat="1" hidden="1">
      <c r="A1117" s="34"/>
      <c r="J1117" s="39"/>
      <c r="K1117" s="708"/>
      <c r="L1117" s="75"/>
    </row>
    <row r="1118" spans="1:12" s="32" customFormat="1" hidden="1">
      <c r="A1118" s="34"/>
      <c r="J1118" s="39"/>
      <c r="K1118" s="708"/>
      <c r="L1118" s="75"/>
    </row>
    <row r="1119" spans="1:12" s="32" customFormat="1" hidden="1">
      <c r="A1119" s="34"/>
      <c r="J1119" s="39"/>
      <c r="K1119" s="708"/>
      <c r="L1119" s="75"/>
    </row>
    <row r="1120" spans="1:12" s="32" customFormat="1" hidden="1">
      <c r="A1120" s="34"/>
      <c r="J1120" s="39"/>
      <c r="K1120" s="708"/>
      <c r="L1120" s="75"/>
    </row>
    <row r="1121" spans="1:12" s="32" customFormat="1" hidden="1">
      <c r="A1121" s="34"/>
      <c r="J1121" s="39"/>
      <c r="K1121" s="708"/>
      <c r="L1121" s="75"/>
    </row>
    <row r="1122" spans="1:12" s="32" customFormat="1" hidden="1">
      <c r="A1122" s="34"/>
      <c r="J1122" s="39"/>
      <c r="K1122" s="708"/>
      <c r="L1122" s="75"/>
    </row>
    <row r="1123" spans="1:12" s="32" customFormat="1" hidden="1">
      <c r="A1123" s="34"/>
      <c r="J1123" s="39"/>
      <c r="K1123" s="708"/>
      <c r="L1123" s="75"/>
    </row>
    <row r="1124" spans="1:12" s="32" customFormat="1" hidden="1">
      <c r="A1124" s="34"/>
      <c r="J1124" s="39"/>
      <c r="K1124" s="708"/>
      <c r="L1124" s="75"/>
    </row>
    <row r="1125" spans="1:12" s="32" customFormat="1" hidden="1">
      <c r="A1125" s="34"/>
      <c r="J1125" s="39"/>
      <c r="K1125" s="708"/>
      <c r="L1125" s="75"/>
    </row>
    <row r="1126" spans="1:12" s="32" customFormat="1" hidden="1">
      <c r="A1126" s="34"/>
      <c r="J1126" s="39"/>
      <c r="K1126" s="708"/>
      <c r="L1126" s="75"/>
    </row>
    <row r="1127" spans="1:12" s="32" customFormat="1" hidden="1">
      <c r="A1127" s="34"/>
      <c r="J1127" s="39"/>
      <c r="K1127" s="708"/>
      <c r="L1127" s="75"/>
    </row>
    <row r="1128" spans="1:12" s="32" customFormat="1" hidden="1">
      <c r="A1128" s="34"/>
      <c r="J1128" s="39"/>
      <c r="K1128" s="708"/>
      <c r="L1128" s="75"/>
    </row>
    <row r="1129" spans="1:12" s="32" customFormat="1" hidden="1">
      <c r="A1129" s="34"/>
      <c r="J1129" s="39"/>
      <c r="K1129" s="708"/>
      <c r="L1129" s="75"/>
    </row>
    <row r="1130" spans="1:12" s="32" customFormat="1" hidden="1">
      <c r="A1130" s="34"/>
      <c r="J1130" s="39"/>
      <c r="K1130" s="708"/>
      <c r="L1130" s="75"/>
    </row>
    <row r="1131" spans="1:12" s="32" customFormat="1" hidden="1">
      <c r="A1131" s="34"/>
      <c r="J1131" s="39"/>
      <c r="K1131" s="708"/>
      <c r="L1131" s="75"/>
    </row>
    <row r="1132" spans="1:12" s="32" customFormat="1" hidden="1">
      <c r="A1132" s="34"/>
      <c r="J1132" s="39"/>
      <c r="K1132" s="708"/>
      <c r="L1132" s="75"/>
    </row>
    <row r="1133" spans="1:12" s="32" customFormat="1" hidden="1">
      <c r="A1133" s="34"/>
      <c r="J1133" s="39"/>
      <c r="K1133" s="708"/>
      <c r="L1133" s="75"/>
    </row>
    <row r="1134" spans="1:12" s="32" customFormat="1" hidden="1">
      <c r="A1134" s="34"/>
      <c r="J1134" s="39"/>
      <c r="K1134" s="708"/>
      <c r="L1134" s="75"/>
    </row>
    <row r="1135" spans="1:12" s="32" customFormat="1" hidden="1">
      <c r="A1135" s="34"/>
      <c r="J1135" s="39"/>
      <c r="K1135" s="708"/>
      <c r="L1135" s="75"/>
    </row>
    <row r="1136" spans="1:12" s="32" customFormat="1" hidden="1">
      <c r="A1136" s="34"/>
      <c r="J1136" s="39"/>
      <c r="K1136" s="708"/>
      <c r="L1136" s="75"/>
    </row>
    <row r="1137" spans="1:12" s="32" customFormat="1" hidden="1">
      <c r="A1137" s="34"/>
      <c r="J1137" s="39"/>
      <c r="K1137" s="708"/>
      <c r="L1137" s="75"/>
    </row>
    <row r="1138" spans="1:12" s="32" customFormat="1" hidden="1">
      <c r="A1138" s="34"/>
      <c r="J1138" s="39"/>
      <c r="K1138" s="708"/>
      <c r="L1138" s="75"/>
    </row>
    <row r="1139" spans="1:12" s="32" customFormat="1" hidden="1">
      <c r="A1139" s="34"/>
      <c r="J1139" s="39"/>
      <c r="K1139" s="708"/>
      <c r="L1139" s="75"/>
    </row>
    <row r="1140" spans="1:12" s="32" customFormat="1" hidden="1">
      <c r="A1140" s="34"/>
      <c r="J1140" s="39"/>
      <c r="K1140" s="708"/>
      <c r="L1140" s="75"/>
    </row>
    <row r="1141" spans="1:12" s="32" customFormat="1" hidden="1">
      <c r="A1141" s="34"/>
      <c r="J1141" s="39"/>
      <c r="K1141" s="708"/>
      <c r="L1141" s="75"/>
    </row>
    <row r="1142" spans="1:12" s="32" customFormat="1" hidden="1">
      <c r="A1142" s="34"/>
      <c r="J1142" s="39"/>
      <c r="K1142" s="708"/>
      <c r="L1142" s="75"/>
    </row>
    <row r="1143" spans="1:12" s="32" customFormat="1" hidden="1">
      <c r="A1143" s="34"/>
      <c r="J1143" s="39"/>
      <c r="K1143" s="708"/>
      <c r="L1143" s="75"/>
    </row>
    <row r="1144" spans="1:12" s="32" customFormat="1" hidden="1">
      <c r="A1144" s="34"/>
      <c r="J1144" s="39"/>
      <c r="K1144" s="708"/>
      <c r="L1144" s="75"/>
    </row>
    <row r="1145" spans="1:12" s="32" customFormat="1" hidden="1">
      <c r="A1145" s="34"/>
      <c r="J1145" s="39"/>
      <c r="K1145" s="708"/>
      <c r="L1145" s="75"/>
    </row>
    <row r="1146" spans="1:12" s="32" customFormat="1" hidden="1">
      <c r="A1146" s="34"/>
      <c r="J1146" s="39"/>
      <c r="K1146" s="708"/>
      <c r="L1146" s="75"/>
    </row>
    <row r="1147" spans="1:12" s="32" customFormat="1" hidden="1">
      <c r="A1147" s="34"/>
      <c r="J1147" s="39"/>
      <c r="K1147" s="708"/>
      <c r="L1147" s="75"/>
    </row>
    <row r="1148" spans="1:12" s="32" customFormat="1" hidden="1">
      <c r="A1148" s="34"/>
      <c r="J1148" s="39"/>
      <c r="K1148" s="708"/>
      <c r="L1148" s="75"/>
    </row>
    <row r="1149" spans="1:12" s="32" customFormat="1" hidden="1">
      <c r="A1149" s="34"/>
      <c r="J1149" s="39"/>
      <c r="K1149" s="708"/>
      <c r="L1149" s="75"/>
    </row>
    <row r="1150" spans="1:12" s="32" customFormat="1" hidden="1">
      <c r="A1150" s="34"/>
      <c r="J1150" s="39"/>
      <c r="K1150" s="708"/>
      <c r="L1150" s="75"/>
    </row>
    <row r="1151" spans="1:12" s="32" customFormat="1" hidden="1">
      <c r="A1151" s="34"/>
      <c r="J1151" s="39"/>
      <c r="K1151" s="708"/>
      <c r="L1151" s="75"/>
    </row>
    <row r="1152" spans="1:12" s="32" customFormat="1" hidden="1">
      <c r="A1152" s="34"/>
      <c r="J1152" s="39"/>
      <c r="K1152" s="708"/>
      <c r="L1152" s="75"/>
    </row>
    <row r="1153" spans="1:12" s="32" customFormat="1" hidden="1">
      <c r="A1153" s="34"/>
      <c r="J1153" s="39"/>
      <c r="K1153" s="708"/>
      <c r="L1153" s="75"/>
    </row>
    <row r="1154" spans="1:12" s="32" customFormat="1" hidden="1">
      <c r="A1154" s="34"/>
      <c r="J1154" s="39"/>
      <c r="K1154" s="708"/>
      <c r="L1154" s="75"/>
    </row>
    <row r="1155" spans="1:12" s="32" customFormat="1" hidden="1">
      <c r="A1155" s="34"/>
      <c r="J1155" s="39"/>
      <c r="K1155" s="708"/>
      <c r="L1155" s="75"/>
    </row>
    <row r="1156" spans="1:12" s="32" customFormat="1" hidden="1">
      <c r="A1156" s="34"/>
      <c r="J1156" s="39"/>
      <c r="K1156" s="708"/>
      <c r="L1156" s="75"/>
    </row>
    <row r="1157" spans="1:12" s="32" customFormat="1" hidden="1">
      <c r="A1157" s="34"/>
      <c r="J1157" s="39"/>
      <c r="K1157" s="708"/>
      <c r="L1157" s="75"/>
    </row>
    <row r="1158" spans="1:12" s="32" customFormat="1" hidden="1">
      <c r="A1158" s="34"/>
      <c r="J1158" s="39"/>
      <c r="K1158" s="708"/>
      <c r="L1158" s="75"/>
    </row>
    <row r="1159" spans="1:12" s="32" customFormat="1" hidden="1">
      <c r="A1159" s="34"/>
      <c r="J1159" s="39"/>
      <c r="K1159" s="708"/>
      <c r="L1159" s="75"/>
    </row>
    <row r="1160" spans="1:12" s="32" customFormat="1" hidden="1">
      <c r="A1160" s="34"/>
      <c r="J1160" s="39"/>
      <c r="K1160" s="708"/>
      <c r="L1160" s="75"/>
    </row>
    <row r="1161" spans="1:12" s="32" customFormat="1" hidden="1">
      <c r="A1161" s="34"/>
      <c r="J1161" s="39"/>
      <c r="K1161" s="708"/>
      <c r="L1161" s="75"/>
    </row>
    <row r="1162" spans="1:12" s="32" customFormat="1" hidden="1">
      <c r="A1162" s="34"/>
      <c r="J1162" s="39"/>
      <c r="K1162" s="708"/>
      <c r="L1162" s="75"/>
    </row>
    <row r="1163" spans="1:12" s="32" customFormat="1" hidden="1">
      <c r="A1163" s="34"/>
      <c r="J1163" s="39"/>
      <c r="K1163" s="708"/>
      <c r="L1163" s="75"/>
    </row>
    <row r="1164" spans="1:12" s="32" customFormat="1" hidden="1">
      <c r="A1164" s="34"/>
      <c r="J1164" s="39"/>
      <c r="K1164" s="708"/>
      <c r="L1164" s="75"/>
    </row>
    <row r="1165" spans="1:12" s="32" customFormat="1" hidden="1">
      <c r="A1165" s="34"/>
      <c r="J1165" s="39"/>
      <c r="K1165" s="708"/>
      <c r="L1165" s="75"/>
    </row>
    <row r="1166" spans="1:12" s="32" customFormat="1" hidden="1">
      <c r="A1166" s="34"/>
      <c r="J1166" s="39"/>
      <c r="K1166" s="708"/>
      <c r="L1166" s="75"/>
    </row>
    <row r="1167" spans="1:12" s="32" customFormat="1" hidden="1">
      <c r="A1167" s="34"/>
      <c r="J1167" s="39"/>
      <c r="K1167" s="708"/>
      <c r="L1167" s="75"/>
    </row>
    <row r="1168" spans="1:12" s="32" customFormat="1" hidden="1">
      <c r="A1168" s="34"/>
      <c r="J1168" s="39"/>
      <c r="K1168" s="708"/>
      <c r="L1168" s="75"/>
    </row>
    <row r="1169" spans="1:12" s="32" customFormat="1" hidden="1">
      <c r="A1169" s="34"/>
      <c r="J1169" s="39"/>
      <c r="K1169" s="708"/>
      <c r="L1169" s="75"/>
    </row>
    <row r="1170" spans="1:12" s="32" customFormat="1" hidden="1">
      <c r="A1170" s="34"/>
      <c r="J1170" s="39"/>
      <c r="K1170" s="708"/>
      <c r="L1170" s="75"/>
    </row>
    <row r="1171" spans="1:12" s="32" customFormat="1" hidden="1">
      <c r="A1171" s="34"/>
      <c r="J1171" s="39"/>
      <c r="K1171" s="708"/>
      <c r="L1171" s="75"/>
    </row>
    <row r="1172" spans="1:12" s="32" customFormat="1" hidden="1">
      <c r="A1172" s="34"/>
      <c r="J1172" s="39"/>
      <c r="K1172" s="708"/>
      <c r="L1172" s="75"/>
    </row>
    <row r="1173" spans="1:12" s="32" customFormat="1" hidden="1">
      <c r="A1173" s="34"/>
      <c r="J1173" s="39"/>
      <c r="K1173" s="708"/>
      <c r="L1173" s="75"/>
    </row>
    <row r="1174" spans="1:12" s="32" customFormat="1" hidden="1">
      <c r="A1174" s="34"/>
      <c r="J1174" s="39"/>
      <c r="K1174" s="708"/>
      <c r="L1174" s="75"/>
    </row>
    <row r="1175" spans="1:12" s="32" customFormat="1" hidden="1">
      <c r="A1175" s="34"/>
      <c r="J1175" s="39"/>
      <c r="K1175" s="708"/>
      <c r="L1175" s="75"/>
    </row>
    <row r="1176" spans="1:12" s="32" customFormat="1" hidden="1">
      <c r="A1176" s="34"/>
      <c r="J1176" s="39"/>
      <c r="K1176" s="708"/>
      <c r="L1176" s="75"/>
    </row>
    <row r="1177" spans="1:12" s="32" customFormat="1" hidden="1">
      <c r="A1177" s="34"/>
      <c r="J1177" s="39"/>
      <c r="K1177" s="708"/>
      <c r="L1177" s="75"/>
    </row>
    <row r="1178" spans="1:12" s="32" customFormat="1" hidden="1">
      <c r="A1178" s="34"/>
      <c r="J1178" s="39"/>
      <c r="K1178" s="708"/>
      <c r="L1178" s="75"/>
    </row>
    <row r="1179" spans="1:12" s="32" customFormat="1" hidden="1">
      <c r="A1179" s="34"/>
      <c r="J1179" s="39"/>
      <c r="K1179" s="708"/>
      <c r="L1179" s="75"/>
    </row>
    <row r="1180" spans="1:12" s="32" customFormat="1" hidden="1">
      <c r="A1180" s="34"/>
      <c r="J1180" s="39"/>
      <c r="K1180" s="708"/>
      <c r="L1180" s="75"/>
    </row>
    <row r="1181" spans="1:12" s="32" customFormat="1" hidden="1">
      <c r="A1181" s="34"/>
      <c r="J1181" s="39"/>
      <c r="K1181" s="708"/>
      <c r="L1181" s="75"/>
    </row>
    <row r="1182" spans="1:12" s="32" customFormat="1" hidden="1">
      <c r="A1182" s="34"/>
      <c r="J1182" s="39"/>
      <c r="K1182" s="708"/>
      <c r="L1182" s="75"/>
    </row>
    <row r="1183" spans="1:12" s="32" customFormat="1" hidden="1">
      <c r="A1183" s="34"/>
      <c r="J1183" s="39"/>
      <c r="K1183" s="708"/>
      <c r="L1183" s="75"/>
    </row>
    <row r="1184" spans="1:12" s="32" customFormat="1" hidden="1">
      <c r="A1184" s="34"/>
      <c r="J1184" s="39"/>
      <c r="K1184" s="708"/>
      <c r="L1184" s="75"/>
    </row>
    <row r="1185" spans="1:12" s="32" customFormat="1" hidden="1">
      <c r="A1185" s="34"/>
      <c r="J1185" s="39"/>
      <c r="K1185" s="708"/>
      <c r="L1185" s="75"/>
    </row>
    <row r="1186" spans="1:12" s="32" customFormat="1" hidden="1">
      <c r="A1186" s="34"/>
      <c r="J1186" s="39"/>
      <c r="K1186" s="708"/>
      <c r="L1186" s="75"/>
    </row>
    <row r="1187" spans="1:12" s="32" customFormat="1" hidden="1">
      <c r="A1187" s="34"/>
      <c r="J1187" s="39"/>
      <c r="K1187" s="708"/>
      <c r="L1187" s="75"/>
    </row>
    <row r="1188" spans="1:12" s="32" customFormat="1" hidden="1">
      <c r="A1188" s="34"/>
      <c r="J1188" s="39"/>
      <c r="K1188" s="708"/>
      <c r="L1188" s="75"/>
    </row>
    <row r="1189" spans="1:12" s="32" customFormat="1" hidden="1">
      <c r="A1189" s="34"/>
      <c r="J1189" s="39"/>
      <c r="K1189" s="708"/>
      <c r="L1189" s="75"/>
    </row>
    <row r="1190" spans="1:12" s="32" customFormat="1" hidden="1">
      <c r="A1190" s="34"/>
      <c r="J1190" s="39"/>
      <c r="K1190" s="708"/>
      <c r="L1190" s="75"/>
    </row>
    <row r="1191" spans="1:12" s="32" customFormat="1" hidden="1">
      <c r="A1191" s="34"/>
      <c r="J1191" s="39"/>
      <c r="K1191" s="708"/>
      <c r="L1191" s="75"/>
    </row>
    <row r="1192" spans="1:12" s="32" customFormat="1" hidden="1">
      <c r="A1192" s="34"/>
      <c r="J1192" s="39"/>
      <c r="K1192" s="708"/>
      <c r="L1192" s="75"/>
    </row>
    <row r="1193" spans="1:12" s="32" customFormat="1" hidden="1">
      <c r="A1193" s="34"/>
      <c r="J1193" s="39"/>
      <c r="K1193" s="708"/>
      <c r="L1193" s="75"/>
    </row>
    <row r="1194" spans="1:12" s="32" customFormat="1" hidden="1">
      <c r="A1194" s="34"/>
      <c r="J1194" s="39"/>
      <c r="K1194" s="708"/>
      <c r="L1194" s="75"/>
    </row>
    <row r="1195" spans="1:12" s="32" customFormat="1" hidden="1">
      <c r="A1195" s="34"/>
      <c r="J1195" s="39"/>
      <c r="K1195" s="708"/>
      <c r="L1195" s="75"/>
    </row>
    <row r="1196" spans="1:12" s="32" customFormat="1" hidden="1">
      <c r="A1196" s="34"/>
      <c r="J1196" s="39"/>
      <c r="K1196" s="708"/>
      <c r="L1196" s="75"/>
    </row>
    <row r="1197" spans="1:12" s="32" customFormat="1" hidden="1">
      <c r="A1197" s="34"/>
      <c r="J1197" s="39"/>
      <c r="K1197" s="708"/>
      <c r="L1197" s="75"/>
    </row>
    <row r="1198" spans="1:12" s="32" customFormat="1" hidden="1">
      <c r="A1198" s="34"/>
      <c r="J1198" s="39"/>
      <c r="K1198" s="708"/>
      <c r="L1198" s="75"/>
    </row>
    <row r="1199" spans="1:12" s="32" customFormat="1" hidden="1">
      <c r="A1199" s="34"/>
      <c r="J1199" s="39"/>
      <c r="K1199" s="708"/>
      <c r="L1199" s="75"/>
    </row>
    <row r="1200" spans="1:12" s="32" customFormat="1" hidden="1">
      <c r="A1200" s="34"/>
      <c r="J1200" s="39"/>
      <c r="K1200" s="708"/>
      <c r="L1200" s="75"/>
    </row>
    <row r="1201" spans="1:12" s="32" customFormat="1" hidden="1">
      <c r="A1201" s="34"/>
      <c r="J1201" s="39"/>
      <c r="K1201" s="708"/>
      <c r="L1201" s="75"/>
    </row>
    <row r="1202" spans="1:12" s="32" customFormat="1" hidden="1">
      <c r="A1202" s="34"/>
      <c r="J1202" s="39"/>
      <c r="K1202" s="708"/>
      <c r="L1202" s="75"/>
    </row>
    <row r="1203" spans="1:12" s="32" customFormat="1" hidden="1">
      <c r="A1203" s="34"/>
      <c r="J1203" s="39"/>
      <c r="K1203" s="708"/>
      <c r="L1203" s="75"/>
    </row>
    <row r="1204" spans="1:12" s="32" customFormat="1" hidden="1">
      <c r="A1204" s="34"/>
      <c r="J1204" s="39"/>
      <c r="K1204" s="708"/>
      <c r="L1204" s="75"/>
    </row>
    <row r="1205" spans="1:12" s="32" customFormat="1" hidden="1">
      <c r="A1205" s="34"/>
      <c r="J1205" s="39"/>
      <c r="K1205" s="708"/>
      <c r="L1205" s="75"/>
    </row>
    <row r="1206" spans="1:12" s="32" customFormat="1" hidden="1">
      <c r="A1206" s="34"/>
      <c r="J1206" s="39"/>
      <c r="K1206" s="708"/>
      <c r="L1206" s="75"/>
    </row>
    <row r="1207" spans="1:12" s="32" customFormat="1" hidden="1">
      <c r="A1207" s="34"/>
      <c r="J1207" s="39"/>
      <c r="K1207" s="708"/>
      <c r="L1207" s="75"/>
    </row>
    <row r="1208" spans="1:12" s="32" customFormat="1" hidden="1">
      <c r="A1208" s="34"/>
      <c r="J1208" s="39"/>
      <c r="K1208" s="708"/>
      <c r="L1208" s="75"/>
    </row>
    <row r="1209" spans="1:12" s="32" customFormat="1" hidden="1">
      <c r="A1209" s="34"/>
      <c r="J1209" s="39"/>
      <c r="K1209" s="708"/>
      <c r="L1209" s="75"/>
    </row>
    <row r="1210" spans="1:12" s="32" customFormat="1" hidden="1">
      <c r="A1210" s="34"/>
      <c r="J1210" s="39"/>
      <c r="K1210" s="708"/>
      <c r="L1210" s="75"/>
    </row>
    <row r="1211" spans="1:12" s="32" customFormat="1" hidden="1">
      <c r="A1211" s="34"/>
      <c r="J1211" s="39"/>
      <c r="K1211" s="708"/>
      <c r="L1211" s="75"/>
    </row>
    <row r="1212" spans="1:12" s="32" customFormat="1" hidden="1">
      <c r="A1212" s="34"/>
      <c r="J1212" s="39"/>
      <c r="K1212" s="708"/>
      <c r="L1212" s="75"/>
    </row>
    <row r="1213" spans="1:12" s="32" customFormat="1" hidden="1">
      <c r="A1213" s="34"/>
      <c r="J1213" s="39"/>
      <c r="K1213" s="708"/>
      <c r="L1213" s="75"/>
    </row>
    <row r="1214" spans="1:12" s="32" customFormat="1" hidden="1">
      <c r="A1214" s="34"/>
      <c r="J1214" s="39"/>
      <c r="K1214" s="708"/>
      <c r="L1214" s="75"/>
    </row>
    <row r="1215" spans="1:12" s="32" customFormat="1" hidden="1">
      <c r="A1215" s="34"/>
      <c r="J1215" s="39"/>
      <c r="K1215" s="708"/>
      <c r="L1215" s="75"/>
    </row>
    <row r="1216" spans="1:12" s="32" customFormat="1" hidden="1">
      <c r="A1216" s="34"/>
      <c r="J1216" s="39"/>
      <c r="K1216" s="708"/>
      <c r="L1216" s="75"/>
    </row>
    <row r="1217" spans="1:12" s="32" customFormat="1" hidden="1">
      <c r="A1217" s="34"/>
      <c r="J1217" s="39"/>
      <c r="K1217" s="708"/>
      <c r="L1217" s="75"/>
    </row>
    <row r="1218" spans="1:12" s="32" customFormat="1" hidden="1">
      <c r="A1218" s="34"/>
      <c r="J1218" s="39"/>
      <c r="K1218" s="708"/>
      <c r="L1218" s="75"/>
    </row>
    <row r="1219" spans="1:12" s="32" customFormat="1" hidden="1">
      <c r="A1219" s="34"/>
      <c r="J1219" s="39"/>
      <c r="K1219" s="708"/>
      <c r="L1219" s="75"/>
    </row>
    <row r="1220" spans="1:12" s="32" customFormat="1" hidden="1">
      <c r="A1220" s="34"/>
      <c r="J1220" s="39"/>
      <c r="K1220" s="708"/>
      <c r="L1220" s="75"/>
    </row>
    <row r="1221" spans="1:12" s="32" customFormat="1" hidden="1">
      <c r="A1221" s="34"/>
      <c r="J1221" s="39"/>
      <c r="K1221" s="708"/>
      <c r="L1221" s="75"/>
    </row>
    <row r="1222" spans="1:12" s="32" customFormat="1" hidden="1">
      <c r="A1222" s="34"/>
      <c r="J1222" s="39"/>
      <c r="K1222" s="708"/>
      <c r="L1222" s="75"/>
    </row>
    <row r="1223" spans="1:12" s="32" customFormat="1" hidden="1">
      <c r="A1223" s="34"/>
      <c r="J1223" s="39"/>
      <c r="K1223" s="708"/>
      <c r="L1223" s="75"/>
    </row>
    <row r="1224" spans="1:12" s="32" customFormat="1" hidden="1">
      <c r="A1224" s="34"/>
      <c r="J1224" s="39"/>
      <c r="K1224" s="708"/>
      <c r="L1224" s="75"/>
    </row>
    <row r="1225" spans="1:12" s="32" customFormat="1" hidden="1">
      <c r="A1225" s="34"/>
      <c r="J1225" s="39"/>
      <c r="K1225" s="708"/>
      <c r="L1225" s="75"/>
    </row>
    <row r="1226" spans="1:12" s="32" customFormat="1" hidden="1">
      <c r="A1226" s="34"/>
      <c r="J1226" s="39"/>
      <c r="K1226" s="708"/>
      <c r="L1226" s="75"/>
    </row>
    <row r="1227" spans="1:12" s="32" customFormat="1" hidden="1">
      <c r="A1227" s="34"/>
      <c r="J1227" s="39"/>
      <c r="K1227" s="708"/>
      <c r="L1227" s="75"/>
    </row>
    <row r="1228" spans="1:12" s="32" customFormat="1" hidden="1">
      <c r="A1228" s="34"/>
      <c r="J1228" s="39"/>
      <c r="K1228" s="708"/>
      <c r="L1228" s="75"/>
    </row>
    <row r="1229" spans="1:12" s="32" customFormat="1" hidden="1">
      <c r="A1229" s="34"/>
      <c r="J1229" s="39"/>
      <c r="K1229" s="708"/>
      <c r="L1229" s="75"/>
    </row>
    <row r="1230" spans="1:12" s="32" customFormat="1" hidden="1">
      <c r="A1230" s="34"/>
      <c r="J1230" s="39"/>
      <c r="K1230" s="708"/>
      <c r="L1230" s="75"/>
    </row>
    <row r="1231" spans="1:12" s="32" customFormat="1" hidden="1">
      <c r="A1231" s="34"/>
      <c r="J1231" s="39"/>
      <c r="K1231" s="708"/>
      <c r="L1231" s="75"/>
    </row>
    <row r="1232" spans="1:12" s="32" customFormat="1" hidden="1">
      <c r="A1232" s="34"/>
      <c r="J1232" s="39"/>
      <c r="K1232" s="708"/>
      <c r="L1232" s="75"/>
    </row>
    <row r="1233" spans="1:12" s="32" customFormat="1" hidden="1">
      <c r="A1233" s="34"/>
      <c r="J1233" s="39"/>
      <c r="K1233" s="708"/>
      <c r="L1233" s="75"/>
    </row>
    <row r="1234" spans="1:12" s="32" customFormat="1" hidden="1">
      <c r="A1234" s="34"/>
      <c r="J1234" s="39"/>
      <c r="K1234" s="708"/>
      <c r="L1234" s="75"/>
    </row>
    <row r="1235" spans="1:12" s="32" customFormat="1" hidden="1">
      <c r="A1235" s="34"/>
      <c r="J1235" s="39"/>
      <c r="K1235" s="708"/>
      <c r="L1235" s="75"/>
    </row>
    <row r="1236" spans="1:12" s="32" customFormat="1" hidden="1">
      <c r="A1236" s="34"/>
      <c r="J1236" s="39"/>
      <c r="K1236" s="708"/>
      <c r="L1236" s="75"/>
    </row>
    <row r="1237" spans="1:12" s="32" customFormat="1" hidden="1">
      <c r="A1237" s="34"/>
      <c r="J1237" s="39"/>
      <c r="K1237" s="708"/>
      <c r="L1237" s="75"/>
    </row>
    <row r="1238" spans="1:12" s="32" customFormat="1" hidden="1">
      <c r="A1238" s="34"/>
      <c r="J1238" s="39"/>
      <c r="K1238" s="708"/>
      <c r="L1238" s="75"/>
    </row>
    <row r="1239" spans="1:12" s="32" customFormat="1" hidden="1">
      <c r="A1239" s="34"/>
      <c r="J1239" s="39"/>
      <c r="K1239" s="708"/>
      <c r="L1239" s="75"/>
    </row>
    <row r="1240" spans="1:12" s="32" customFormat="1" hidden="1">
      <c r="A1240" s="34"/>
      <c r="J1240" s="39"/>
      <c r="K1240" s="708"/>
      <c r="L1240" s="75"/>
    </row>
    <row r="1241" spans="1:12" s="32" customFormat="1" hidden="1">
      <c r="A1241" s="34"/>
      <c r="J1241" s="39"/>
      <c r="K1241" s="708"/>
      <c r="L1241" s="75"/>
    </row>
    <row r="1242" spans="1:12" s="32" customFormat="1" hidden="1">
      <c r="A1242" s="34"/>
      <c r="J1242" s="39"/>
      <c r="K1242" s="708"/>
      <c r="L1242" s="75"/>
    </row>
    <row r="1243" spans="1:12" s="32" customFormat="1" hidden="1">
      <c r="A1243" s="34"/>
      <c r="J1243" s="39"/>
      <c r="K1243" s="708"/>
      <c r="L1243" s="75"/>
    </row>
    <row r="1244" spans="1:12" s="32" customFormat="1" hidden="1">
      <c r="A1244" s="34"/>
      <c r="J1244" s="39"/>
      <c r="K1244" s="708"/>
      <c r="L1244" s="75"/>
    </row>
    <row r="1245" spans="1:12" s="32" customFormat="1" hidden="1">
      <c r="A1245" s="34"/>
      <c r="J1245" s="39"/>
      <c r="K1245" s="708"/>
      <c r="L1245" s="75"/>
    </row>
    <row r="1246" spans="1:12" s="32" customFormat="1" hidden="1">
      <c r="A1246" s="34"/>
      <c r="J1246" s="39"/>
      <c r="K1246" s="708"/>
      <c r="L1246" s="75"/>
    </row>
    <row r="1247" spans="1:12" s="32" customFormat="1" hidden="1">
      <c r="A1247" s="34"/>
      <c r="J1247" s="39"/>
      <c r="K1247" s="708"/>
      <c r="L1247" s="75"/>
    </row>
    <row r="1248" spans="1:12" s="32" customFormat="1" hidden="1">
      <c r="A1248" s="34"/>
      <c r="J1248" s="39"/>
      <c r="K1248" s="708"/>
      <c r="L1248" s="75"/>
    </row>
    <row r="1249" spans="1:12" s="32" customFormat="1" hidden="1">
      <c r="A1249" s="34"/>
      <c r="J1249" s="39"/>
      <c r="K1249" s="708"/>
      <c r="L1249" s="75"/>
    </row>
    <row r="1250" spans="1:12" s="32" customFormat="1" hidden="1">
      <c r="A1250" s="34"/>
      <c r="J1250" s="39"/>
      <c r="K1250" s="708"/>
      <c r="L1250" s="75"/>
    </row>
    <row r="1251" spans="1:12" s="32" customFormat="1" hidden="1">
      <c r="A1251" s="34"/>
      <c r="J1251" s="39"/>
      <c r="K1251" s="708"/>
      <c r="L1251" s="75"/>
    </row>
    <row r="1252" spans="1:12" s="32" customFormat="1" hidden="1">
      <c r="A1252" s="34"/>
      <c r="J1252" s="39"/>
      <c r="K1252" s="708"/>
      <c r="L1252" s="75"/>
    </row>
    <row r="1253" spans="1:12" s="32" customFormat="1" hidden="1">
      <c r="A1253" s="34"/>
      <c r="J1253" s="39"/>
      <c r="K1253" s="708"/>
      <c r="L1253" s="75"/>
    </row>
    <row r="1254" spans="1:12" s="32" customFormat="1" hidden="1">
      <c r="A1254" s="34"/>
      <c r="J1254" s="39"/>
      <c r="K1254" s="708"/>
      <c r="L1254" s="75"/>
    </row>
    <row r="1255" spans="1:12" s="32" customFormat="1" hidden="1">
      <c r="A1255" s="34"/>
      <c r="J1255" s="39"/>
      <c r="K1255" s="708"/>
      <c r="L1255" s="75"/>
    </row>
    <row r="1256" spans="1:12" s="32" customFormat="1" hidden="1">
      <c r="A1256" s="34"/>
      <c r="J1256" s="39"/>
      <c r="K1256" s="708"/>
      <c r="L1256" s="75"/>
    </row>
    <row r="1257" spans="1:12" s="32" customFormat="1" hidden="1">
      <c r="A1257" s="34"/>
      <c r="J1257" s="39"/>
      <c r="K1257" s="708"/>
      <c r="L1257" s="75"/>
    </row>
    <row r="1258" spans="1:12" s="32" customFormat="1" hidden="1">
      <c r="A1258" s="34"/>
      <c r="J1258" s="39"/>
      <c r="K1258" s="708"/>
      <c r="L1258" s="75"/>
    </row>
    <row r="1259" spans="1:12" s="32" customFormat="1" hidden="1">
      <c r="A1259" s="34"/>
      <c r="J1259" s="39"/>
      <c r="K1259" s="708"/>
      <c r="L1259" s="75"/>
    </row>
    <row r="1260" spans="1:12" s="32" customFormat="1" hidden="1">
      <c r="A1260" s="34"/>
      <c r="J1260" s="39"/>
      <c r="K1260" s="708"/>
      <c r="L1260" s="75"/>
    </row>
    <row r="1261" spans="1:12" s="32" customFormat="1" hidden="1">
      <c r="A1261" s="34"/>
      <c r="J1261" s="39"/>
      <c r="K1261" s="708"/>
      <c r="L1261" s="75"/>
    </row>
    <row r="1262" spans="1:12" s="32" customFormat="1" hidden="1">
      <c r="A1262" s="34"/>
      <c r="J1262" s="39"/>
      <c r="K1262" s="708"/>
      <c r="L1262" s="75"/>
    </row>
    <row r="1263" spans="1:12" s="32" customFormat="1" hidden="1">
      <c r="A1263" s="34"/>
      <c r="J1263" s="39"/>
      <c r="K1263" s="708"/>
      <c r="L1263" s="75"/>
    </row>
    <row r="1264" spans="1:12" s="32" customFormat="1" hidden="1">
      <c r="A1264" s="34"/>
      <c r="J1264" s="39"/>
      <c r="K1264" s="708"/>
      <c r="L1264" s="75"/>
    </row>
    <row r="1265" spans="1:12" s="32" customFormat="1" hidden="1">
      <c r="A1265" s="34"/>
      <c r="J1265" s="39"/>
      <c r="K1265" s="708"/>
      <c r="L1265" s="75"/>
    </row>
    <row r="1266" spans="1:12" s="32" customFormat="1" hidden="1">
      <c r="A1266" s="34"/>
      <c r="J1266" s="39"/>
      <c r="K1266" s="708"/>
      <c r="L1266" s="75"/>
    </row>
    <row r="1267" spans="1:12" s="32" customFormat="1" hidden="1">
      <c r="A1267" s="34"/>
      <c r="J1267" s="39"/>
      <c r="K1267" s="708"/>
      <c r="L1267" s="75"/>
    </row>
    <row r="1268" spans="1:12" s="32" customFormat="1" hidden="1">
      <c r="A1268" s="34"/>
      <c r="J1268" s="39"/>
      <c r="K1268" s="708"/>
      <c r="L1268" s="75"/>
    </row>
    <row r="1269" spans="1:12" s="32" customFormat="1" hidden="1">
      <c r="A1269" s="34"/>
      <c r="J1269" s="39"/>
      <c r="K1269" s="708"/>
      <c r="L1269" s="75"/>
    </row>
    <row r="1270" spans="1:12" s="32" customFormat="1" hidden="1">
      <c r="A1270" s="34"/>
      <c r="J1270" s="39"/>
      <c r="K1270" s="708"/>
      <c r="L1270" s="75"/>
    </row>
    <row r="1271" spans="1:12" s="32" customFormat="1" hidden="1">
      <c r="A1271" s="34"/>
      <c r="J1271" s="39"/>
      <c r="K1271" s="708"/>
      <c r="L1271" s="75"/>
    </row>
    <row r="1272" spans="1:12" s="32" customFormat="1" hidden="1">
      <c r="A1272" s="34"/>
      <c r="J1272" s="39"/>
      <c r="K1272" s="708"/>
      <c r="L1272" s="75"/>
    </row>
    <row r="1273" spans="1:12" s="32" customFormat="1" hidden="1">
      <c r="A1273" s="34"/>
      <c r="J1273" s="39"/>
      <c r="K1273" s="708"/>
      <c r="L1273" s="75"/>
    </row>
    <row r="1274" spans="1:12" s="32" customFormat="1" hidden="1">
      <c r="A1274" s="34"/>
      <c r="J1274" s="39"/>
      <c r="K1274" s="708"/>
      <c r="L1274" s="75"/>
    </row>
    <row r="1275" spans="1:12" s="32" customFormat="1" hidden="1">
      <c r="A1275" s="34"/>
      <c r="J1275" s="39"/>
      <c r="K1275" s="708"/>
      <c r="L1275" s="75"/>
    </row>
    <row r="1276" spans="1:12" s="32" customFormat="1" hidden="1">
      <c r="A1276" s="34"/>
      <c r="J1276" s="39"/>
      <c r="K1276" s="708"/>
      <c r="L1276" s="75"/>
    </row>
    <row r="1277" spans="1:12" s="32" customFormat="1" hidden="1">
      <c r="A1277" s="34"/>
      <c r="J1277" s="39"/>
      <c r="K1277" s="708"/>
      <c r="L1277" s="75"/>
    </row>
    <row r="1278" spans="1:12" s="32" customFormat="1" hidden="1">
      <c r="A1278" s="34"/>
      <c r="J1278" s="39"/>
      <c r="K1278" s="708"/>
      <c r="L1278" s="75"/>
    </row>
    <row r="1279" spans="1:12" s="32" customFormat="1" hidden="1">
      <c r="A1279" s="34"/>
      <c r="J1279" s="39"/>
      <c r="K1279" s="708"/>
      <c r="L1279" s="75"/>
    </row>
    <row r="1280" spans="1:12" s="32" customFormat="1" hidden="1">
      <c r="A1280" s="34"/>
      <c r="J1280" s="39"/>
      <c r="K1280" s="708"/>
      <c r="L1280" s="75"/>
    </row>
    <row r="1281" spans="1:12" s="32" customFormat="1" hidden="1">
      <c r="A1281" s="34"/>
      <c r="J1281" s="39"/>
      <c r="K1281" s="708"/>
      <c r="L1281" s="75"/>
    </row>
    <row r="1282" spans="1:12" s="32" customFormat="1" hidden="1">
      <c r="A1282" s="34"/>
      <c r="J1282" s="39"/>
      <c r="K1282" s="708"/>
      <c r="L1282" s="75"/>
    </row>
    <row r="1283" spans="1:12" s="32" customFormat="1" hidden="1">
      <c r="A1283" s="34"/>
      <c r="J1283" s="39"/>
      <c r="K1283" s="708"/>
      <c r="L1283" s="75"/>
    </row>
    <row r="1284" spans="1:12" s="32" customFormat="1" hidden="1">
      <c r="A1284" s="34"/>
      <c r="J1284" s="39"/>
      <c r="K1284" s="708"/>
      <c r="L1284" s="75"/>
    </row>
    <row r="1285" spans="1:12" s="32" customFormat="1" hidden="1">
      <c r="A1285" s="34"/>
      <c r="J1285" s="39"/>
      <c r="K1285" s="708"/>
      <c r="L1285" s="75"/>
    </row>
    <row r="1286" spans="1:12" s="32" customFormat="1" hidden="1">
      <c r="A1286" s="34"/>
      <c r="J1286" s="39"/>
      <c r="K1286" s="708"/>
      <c r="L1286" s="75"/>
    </row>
    <row r="1287" spans="1:12" s="32" customFormat="1" hidden="1">
      <c r="A1287" s="34"/>
      <c r="J1287" s="39"/>
      <c r="K1287" s="708"/>
      <c r="L1287" s="75"/>
    </row>
    <row r="1288" spans="1:12" s="32" customFormat="1" hidden="1">
      <c r="A1288" s="34"/>
      <c r="J1288" s="39"/>
      <c r="K1288" s="708"/>
      <c r="L1288" s="75"/>
    </row>
    <row r="1289" spans="1:12" s="32" customFormat="1" hidden="1">
      <c r="A1289" s="34"/>
      <c r="J1289" s="39"/>
      <c r="K1289" s="708"/>
      <c r="L1289" s="75"/>
    </row>
    <row r="1290" spans="1:12" s="32" customFormat="1" hidden="1">
      <c r="A1290" s="34"/>
      <c r="J1290" s="39"/>
      <c r="K1290" s="708"/>
      <c r="L1290" s="75"/>
    </row>
    <row r="1291" spans="1:12" s="32" customFormat="1" hidden="1">
      <c r="A1291" s="34"/>
      <c r="J1291" s="39"/>
      <c r="K1291" s="708"/>
      <c r="L1291" s="75"/>
    </row>
    <row r="1292" spans="1:12" s="32" customFormat="1" hidden="1">
      <c r="A1292" s="34"/>
      <c r="J1292" s="39"/>
      <c r="K1292" s="708"/>
      <c r="L1292" s="75"/>
    </row>
    <row r="1293" spans="1:12" s="32" customFormat="1" hidden="1">
      <c r="A1293" s="34"/>
      <c r="J1293" s="39"/>
      <c r="K1293" s="708"/>
      <c r="L1293" s="75"/>
    </row>
    <row r="1294" spans="1:12" s="32" customFormat="1" hidden="1">
      <c r="A1294" s="34"/>
      <c r="J1294" s="39"/>
      <c r="K1294" s="708"/>
      <c r="L1294" s="75"/>
    </row>
    <row r="1295" spans="1:12" s="32" customFormat="1" hidden="1">
      <c r="A1295" s="34"/>
      <c r="J1295" s="39"/>
      <c r="K1295" s="708"/>
      <c r="L1295" s="75"/>
    </row>
    <row r="1296" spans="1:12" s="32" customFormat="1" hidden="1">
      <c r="A1296" s="34"/>
      <c r="J1296" s="39"/>
      <c r="K1296" s="708"/>
      <c r="L1296" s="75"/>
    </row>
    <row r="1297" spans="1:12" s="32" customFormat="1" hidden="1">
      <c r="A1297" s="34"/>
      <c r="J1297" s="39"/>
      <c r="K1297" s="708"/>
      <c r="L1297" s="75"/>
    </row>
    <row r="1298" spans="1:12" s="32" customFormat="1" hidden="1">
      <c r="A1298" s="34"/>
      <c r="J1298" s="39"/>
      <c r="K1298" s="708"/>
      <c r="L1298" s="75"/>
    </row>
    <row r="1299" spans="1:12" s="32" customFormat="1" hidden="1">
      <c r="A1299" s="34"/>
      <c r="J1299" s="39"/>
      <c r="K1299" s="708"/>
      <c r="L1299" s="75"/>
    </row>
    <row r="1300" spans="1:12" s="32" customFormat="1" hidden="1">
      <c r="A1300" s="34"/>
      <c r="J1300" s="39"/>
      <c r="K1300" s="708"/>
      <c r="L1300" s="75"/>
    </row>
    <row r="1301" spans="1:12" s="32" customFormat="1" hidden="1">
      <c r="A1301" s="34"/>
      <c r="J1301" s="39"/>
      <c r="K1301" s="708"/>
      <c r="L1301" s="75"/>
    </row>
    <row r="1302" spans="1:12" s="32" customFormat="1" hidden="1">
      <c r="A1302" s="34"/>
      <c r="J1302" s="39"/>
      <c r="K1302" s="708"/>
      <c r="L1302" s="75"/>
    </row>
    <row r="1303" spans="1:12" s="32" customFormat="1" hidden="1">
      <c r="A1303" s="34"/>
      <c r="J1303" s="39"/>
      <c r="K1303" s="708"/>
      <c r="L1303" s="75"/>
    </row>
    <row r="1304" spans="1:12" s="32" customFormat="1" hidden="1">
      <c r="A1304" s="34"/>
      <c r="J1304" s="39"/>
      <c r="K1304" s="708"/>
      <c r="L1304" s="75"/>
    </row>
    <row r="1305" spans="1:12" s="32" customFormat="1" hidden="1">
      <c r="A1305" s="34"/>
      <c r="J1305" s="39"/>
      <c r="K1305" s="708"/>
      <c r="L1305" s="75"/>
    </row>
    <row r="1306" spans="1:12" s="32" customFormat="1" hidden="1">
      <c r="A1306" s="34"/>
      <c r="J1306" s="39"/>
      <c r="K1306" s="708"/>
      <c r="L1306" s="75"/>
    </row>
    <row r="1307" spans="1:12" s="32" customFormat="1" hidden="1">
      <c r="A1307" s="34"/>
      <c r="J1307" s="39"/>
      <c r="K1307" s="708"/>
      <c r="L1307" s="75"/>
    </row>
    <row r="1308" spans="1:12" s="32" customFormat="1" hidden="1">
      <c r="A1308" s="34"/>
      <c r="J1308" s="39"/>
      <c r="K1308" s="708"/>
      <c r="L1308" s="75"/>
    </row>
    <row r="1309" spans="1:12" s="32" customFormat="1" hidden="1">
      <c r="A1309" s="34"/>
      <c r="J1309" s="39"/>
      <c r="K1309" s="708"/>
      <c r="L1309" s="75"/>
    </row>
    <row r="1310" spans="1:12" s="32" customFormat="1" hidden="1">
      <c r="A1310" s="34"/>
      <c r="J1310" s="39"/>
      <c r="K1310" s="708"/>
      <c r="L1310" s="75"/>
    </row>
    <row r="1311" spans="1:12" s="32" customFormat="1" hidden="1">
      <c r="A1311" s="34"/>
      <c r="J1311" s="39"/>
      <c r="K1311" s="708"/>
      <c r="L1311" s="75"/>
    </row>
    <row r="1312" spans="1:12" s="32" customFormat="1" hidden="1">
      <c r="A1312" s="34"/>
      <c r="J1312" s="39"/>
      <c r="K1312" s="708"/>
      <c r="L1312" s="75"/>
    </row>
    <row r="1313" spans="1:12" s="32" customFormat="1" hidden="1">
      <c r="A1313" s="34"/>
      <c r="J1313" s="39"/>
      <c r="K1313" s="708"/>
      <c r="L1313" s="75"/>
    </row>
    <row r="1314" spans="1:12" s="32" customFormat="1" hidden="1">
      <c r="A1314" s="34"/>
      <c r="J1314" s="39"/>
      <c r="K1314" s="708"/>
      <c r="L1314" s="75"/>
    </row>
    <row r="1315" spans="1:12" s="32" customFormat="1" hidden="1">
      <c r="A1315" s="34"/>
      <c r="J1315" s="39"/>
      <c r="K1315" s="708"/>
      <c r="L1315" s="75"/>
    </row>
    <row r="1316" spans="1:12" s="32" customFormat="1" hidden="1">
      <c r="A1316" s="34"/>
      <c r="J1316" s="39"/>
      <c r="K1316" s="708"/>
      <c r="L1316" s="75"/>
    </row>
    <row r="1317" spans="1:12" s="32" customFormat="1" hidden="1">
      <c r="A1317" s="34"/>
      <c r="J1317" s="39"/>
      <c r="K1317" s="708"/>
      <c r="L1317" s="75"/>
    </row>
    <row r="1318" spans="1:12" s="32" customFormat="1" hidden="1">
      <c r="A1318" s="34"/>
      <c r="J1318" s="39"/>
      <c r="K1318" s="708"/>
      <c r="L1318" s="75"/>
    </row>
    <row r="1319" spans="1:12" s="32" customFormat="1" hidden="1">
      <c r="A1319" s="34"/>
      <c r="J1319" s="39"/>
      <c r="K1319" s="708"/>
      <c r="L1319" s="75"/>
    </row>
    <row r="1320" spans="1:12" s="32" customFormat="1" hidden="1">
      <c r="A1320" s="34"/>
      <c r="J1320" s="39"/>
      <c r="K1320" s="708"/>
      <c r="L1320" s="75"/>
    </row>
    <row r="1321" spans="1:12" s="32" customFormat="1" hidden="1">
      <c r="A1321" s="34"/>
      <c r="J1321" s="39"/>
      <c r="K1321" s="708"/>
      <c r="L1321" s="75"/>
    </row>
    <row r="1322" spans="1:12" s="32" customFormat="1" hidden="1">
      <c r="A1322" s="34"/>
      <c r="J1322" s="39"/>
      <c r="K1322" s="708"/>
      <c r="L1322" s="75"/>
    </row>
    <row r="1323" spans="1:12" s="32" customFormat="1" hidden="1">
      <c r="A1323" s="34"/>
      <c r="J1323" s="39"/>
      <c r="K1323" s="708"/>
      <c r="L1323" s="75"/>
    </row>
    <row r="1324" spans="1:12" s="32" customFormat="1" hidden="1">
      <c r="A1324" s="34"/>
      <c r="J1324" s="39"/>
      <c r="K1324" s="708"/>
      <c r="L1324" s="75"/>
    </row>
    <row r="1325" spans="1:12" s="32" customFormat="1" hidden="1">
      <c r="A1325" s="34"/>
      <c r="J1325" s="39"/>
      <c r="K1325" s="708"/>
      <c r="L1325" s="75"/>
    </row>
    <row r="1326" spans="1:12" s="32" customFormat="1" hidden="1">
      <c r="A1326" s="34"/>
      <c r="J1326" s="39"/>
      <c r="K1326" s="708"/>
      <c r="L1326" s="75"/>
    </row>
    <row r="1327" spans="1:12" s="32" customFormat="1" hidden="1">
      <c r="A1327" s="34"/>
      <c r="J1327" s="39"/>
      <c r="K1327" s="708"/>
      <c r="L1327" s="75"/>
    </row>
    <row r="1328" spans="1:12" s="32" customFormat="1" hidden="1">
      <c r="A1328" s="34"/>
      <c r="J1328" s="39"/>
      <c r="K1328" s="708"/>
      <c r="L1328" s="75"/>
    </row>
    <row r="1329" spans="1:12" s="32" customFormat="1" hidden="1">
      <c r="A1329" s="34"/>
      <c r="J1329" s="39"/>
      <c r="K1329" s="708"/>
      <c r="L1329" s="75"/>
    </row>
    <row r="1330" spans="1:12" s="32" customFormat="1" hidden="1">
      <c r="A1330" s="34"/>
      <c r="J1330" s="39"/>
      <c r="K1330" s="708"/>
      <c r="L1330" s="75"/>
    </row>
    <row r="1331" spans="1:12" s="32" customFormat="1" hidden="1">
      <c r="A1331" s="34"/>
      <c r="J1331" s="39"/>
      <c r="K1331" s="708"/>
      <c r="L1331" s="75"/>
    </row>
    <row r="1332" spans="1:12" s="32" customFormat="1" hidden="1">
      <c r="A1332" s="34"/>
      <c r="J1332" s="39"/>
      <c r="K1332" s="708"/>
      <c r="L1332" s="75"/>
    </row>
    <row r="1333" spans="1:12" s="32" customFormat="1" hidden="1">
      <c r="A1333" s="34"/>
      <c r="J1333" s="39"/>
      <c r="K1333" s="708"/>
      <c r="L1333" s="75"/>
    </row>
    <row r="1334" spans="1:12" s="32" customFormat="1" hidden="1">
      <c r="A1334" s="34"/>
      <c r="J1334" s="39"/>
      <c r="K1334" s="708"/>
      <c r="L1334" s="75"/>
    </row>
    <row r="1335" spans="1:12" s="32" customFormat="1" hidden="1">
      <c r="A1335" s="34"/>
      <c r="J1335" s="39"/>
      <c r="K1335" s="708"/>
      <c r="L1335" s="75"/>
    </row>
    <row r="1336" spans="1:12" s="32" customFormat="1" hidden="1">
      <c r="A1336" s="34"/>
      <c r="J1336" s="39"/>
      <c r="K1336" s="708"/>
      <c r="L1336" s="75"/>
    </row>
    <row r="1337" spans="1:12" s="32" customFormat="1" hidden="1">
      <c r="A1337" s="34"/>
      <c r="J1337" s="39"/>
      <c r="K1337" s="708"/>
      <c r="L1337" s="75"/>
    </row>
    <row r="1338" spans="1:12" s="32" customFormat="1" hidden="1">
      <c r="A1338" s="34"/>
      <c r="J1338" s="39"/>
      <c r="K1338" s="708"/>
      <c r="L1338" s="75"/>
    </row>
    <row r="1339" spans="1:12" s="32" customFormat="1" hidden="1">
      <c r="A1339" s="34"/>
      <c r="J1339" s="39"/>
      <c r="K1339" s="708"/>
      <c r="L1339" s="75"/>
    </row>
    <row r="1340" spans="1:12" s="32" customFormat="1" hidden="1">
      <c r="A1340" s="34"/>
      <c r="J1340" s="39"/>
      <c r="K1340" s="708"/>
      <c r="L1340" s="75"/>
    </row>
    <row r="1341" spans="1:12" s="32" customFormat="1" hidden="1">
      <c r="A1341" s="34"/>
      <c r="J1341" s="39"/>
      <c r="K1341" s="708"/>
      <c r="L1341" s="75"/>
    </row>
    <row r="1342" spans="1:12" s="32" customFormat="1" hidden="1">
      <c r="A1342" s="34"/>
      <c r="J1342" s="39"/>
      <c r="K1342" s="708"/>
      <c r="L1342" s="75"/>
    </row>
    <row r="1343" spans="1:12" s="32" customFormat="1" hidden="1">
      <c r="A1343" s="34"/>
      <c r="J1343" s="39"/>
      <c r="K1343" s="708"/>
      <c r="L1343" s="75"/>
    </row>
    <row r="1344" spans="1:12" s="32" customFormat="1" hidden="1">
      <c r="A1344" s="34"/>
      <c r="J1344" s="39"/>
      <c r="K1344" s="708"/>
      <c r="L1344" s="75"/>
    </row>
    <row r="1345" spans="1:12" s="32" customFormat="1" hidden="1">
      <c r="A1345" s="34"/>
      <c r="J1345" s="39"/>
      <c r="K1345" s="708"/>
      <c r="L1345" s="75"/>
    </row>
    <row r="1346" spans="1:12" s="32" customFormat="1" hidden="1">
      <c r="A1346" s="34"/>
      <c r="J1346" s="39"/>
      <c r="K1346" s="708"/>
      <c r="L1346" s="75"/>
    </row>
    <row r="1347" spans="1:12" s="32" customFormat="1" hidden="1">
      <c r="A1347" s="34"/>
      <c r="J1347" s="39"/>
      <c r="K1347" s="708"/>
      <c r="L1347" s="75"/>
    </row>
    <row r="1348" spans="1:12" s="32" customFormat="1" hidden="1">
      <c r="A1348" s="34"/>
      <c r="J1348" s="39"/>
      <c r="K1348" s="708"/>
      <c r="L1348" s="75"/>
    </row>
    <row r="1349" spans="1:12" s="32" customFormat="1" hidden="1">
      <c r="A1349" s="34"/>
      <c r="J1349" s="39"/>
      <c r="K1349" s="708"/>
      <c r="L1349" s="75"/>
    </row>
    <row r="1350" spans="1:12" s="32" customFormat="1" hidden="1">
      <c r="A1350" s="34"/>
      <c r="J1350" s="39"/>
      <c r="K1350" s="708"/>
      <c r="L1350" s="75"/>
    </row>
    <row r="1351" spans="1:12" s="32" customFormat="1" hidden="1">
      <c r="A1351" s="34"/>
      <c r="J1351" s="39"/>
      <c r="K1351" s="708"/>
      <c r="L1351" s="75"/>
    </row>
    <row r="1352" spans="1:12" s="32" customFormat="1" hidden="1">
      <c r="A1352" s="34"/>
      <c r="J1352" s="39"/>
      <c r="K1352" s="708"/>
      <c r="L1352" s="75"/>
    </row>
    <row r="1353" spans="1:12" s="32" customFormat="1" hidden="1">
      <c r="A1353" s="34"/>
      <c r="J1353" s="39"/>
      <c r="K1353" s="708"/>
      <c r="L1353" s="75"/>
    </row>
    <row r="1354" spans="1:12" s="32" customFormat="1" hidden="1">
      <c r="A1354" s="34"/>
      <c r="J1354" s="39"/>
      <c r="K1354" s="708"/>
      <c r="L1354" s="75"/>
    </row>
    <row r="1355" spans="1:12" s="32" customFormat="1" hidden="1">
      <c r="A1355" s="34"/>
      <c r="J1355" s="39"/>
      <c r="K1355" s="708"/>
      <c r="L1355" s="75"/>
    </row>
    <row r="1356" spans="1:12" s="32" customFormat="1" hidden="1">
      <c r="A1356" s="34"/>
      <c r="J1356" s="39"/>
      <c r="K1356" s="708"/>
      <c r="L1356" s="75"/>
    </row>
    <row r="1357" spans="1:12" s="32" customFormat="1" hidden="1">
      <c r="A1357" s="34"/>
      <c r="J1357" s="39"/>
      <c r="K1357" s="708"/>
      <c r="L1357" s="75"/>
    </row>
    <row r="1358" spans="1:12" s="32" customFormat="1" hidden="1">
      <c r="A1358" s="34"/>
      <c r="J1358" s="39"/>
      <c r="K1358" s="708"/>
      <c r="L1358" s="75"/>
    </row>
    <row r="1359" spans="1:12" s="32" customFormat="1" hidden="1">
      <c r="A1359" s="34"/>
      <c r="J1359" s="39"/>
      <c r="K1359" s="708"/>
      <c r="L1359" s="75"/>
    </row>
    <row r="1360" spans="1:12" s="32" customFormat="1" hidden="1">
      <c r="A1360" s="34"/>
      <c r="J1360" s="39"/>
      <c r="K1360" s="708"/>
      <c r="L1360" s="75"/>
    </row>
    <row r="1361" spans="1:12" s="32" customFormat="1" hidden="1">
      <c r="A1361" s="34"/>
      <c r="J1361" s="39"/>
      <c r="K1361" s="708"/>
      <c r="L1361" s="75"/>
    </row>
    <row r="1362" spans="1:12" s="32" customFormat="1" hidden="1">
      <c r="A1362" s="34"/>
      <c r="J1362" s="39"/>
      <c r="K1362" s="708"/>
      <c r="L1362" s="75"/>
    </row>
    <row r="1363" spans="1:12" s="32" customFormat="1" hidden="1">
      <c r="A1363" s="34"/>
      <c r="J1363" s="39"/>
      <c r="K1363" s="708"/>
      <c r="L1363" s="75"/>
    </row>
    <row r="1364" spans="1:12" s="32" customFormat="1" hidden="1">
      <c r="A1364" s="34"/>
      <c r="J1364" s="39"/>
      <c r="K1364" s="708"/>
      <c r="L1364" s="75"/>
    </row>
    <row r="1365" spans="1:12" s="32" customFormat="1" hidden="1">
      <c r="A1365" s="34"/>
      <c r="J1365" s="39"/>
      <c r="K1365" s="708"/>
      <c r="L1365" s="75"/>
    </row>
    <row r="1366" spans="1:12" s="32" customFormat="1" hidden="1">
      <c r="A1366" s="34"/>
      <c r="J1366" s="39"/>
      <c r="K1366" s="708"/>
      <c r="L1366" s="75"/>
    </row>
    <row r="1367" spans="1:12" s="32" customFormat="1" hidden="1">
      <c r="A1367" s="34"/>
      <c r="J1367" s="39"/>
      <c r="K1367" s="708"/>
      <c r="L1367" s="75"/>
    </row>
    <row r="1368" spans="1:12" s="32" customFormat="1" hidden="1">
      <c r="A1368" s="34"/>
      <c r="J1368" s="39"/>
      <c r="K1368" s="708"/>
      <c r="L1368" s="75"/>
    </row>
    <row r="1369" spans="1:12" s="32" customFormat="1" hidden="1">
      <c r="A1369" s="34"/>
      <c r="J1369" s="39"/>
      <c r="K1369" s="708"/>
      <c r="L1369" s="75"/>
    </row>
    <row r="1370" spans="1:12" s="32" customFormat="1" hidden="1">
      <c r="A1370" s="34"/>
      <c r="J1370" s="39"/>
      <c r="K1370" s="708"/>
      <c r="L1370" s="75"/>
    </row>
    <row r="1371" spans="1:12" s="32" customFormat="1" hidden="1">
      <c r="A1371" s="34"/>
      <c r="J1371" s="39"/>
      <c r="K1371" s="708"/>
      <c r="L1371" s="75"/>
    </row>
    <row r="1372" spans="1:12" s="32" customFormat="1" hidden="1">
      <c r="A1372" s="34"/>
      <c r="J1372" s="39"/>
      <c r="K1372" s="708"/>
      <c r="L1372" s="75"/>
    </row>
    <row r="1373" spans="1:12" s="32" customFormat="1" hidden="1">
      <c r="A1373" s="34"/>
      <c r="J1373" s="39"/>
      <c r="K1373" s="708"/>
      <c r="L1373" s="75"/>
    </row>
    <row r="1374" spans="1:12" s="32" customFormat="1" hidden="1">
      <c r="A1374" s="34"/>
      <c r="J1374" s="39"/>
      <c r="K1374" s="708"/>
      <c r="L1374" s="75"/>
    </row>
    <row r="1375" spans="1:12" s="32" customFormat="1" hidden="1">
      <c r="A1375" s="34"/>
      <c r="J1375" s="39"/>
      <c r="K1375" s="708"/>
      <c r="L1375" s="75"/>
    </row>
    <row r="1376" spans="1:12" s="32" customFormat="1" hidden="1">
      <c r="A1376" s="34"/>
      <c r="J1376" s="39"/>
      <c r="K1376" s="708"/>
      <c r="L1376" s="75"/>
    </row>
    <row r="1377" spans="1:12" s="32" customFormat="1" hidden="1">
      <c r="A1377" s="34"/>
      <c r="J1377" s="39"/>
      <c r="K1377" s="708"/>
      <c r="L1377" s="75"/>
    </row>
    <row r="1378" spans="1:12" s="32" customFormat="1" hidden="1">
      <c r="A1378" s="34"/>
      <c r="J1378" s="39"/>
      <c r="K1378" s="708"/>
      <c r="L1378" s="75"/>
    </row>
    <row r="1379" spans="1:12" s="32" customFormat="1" hidden="1">
      <c r="A1379" s="34"/>
      <c r="J1379" s="39"/>
      <c r="K1379" s="708"/>
      <c r="L1379" s="75"/>
    </row>
    <row r="1380" spans="1:12" s="32" customFormat="1" hidden="1">
      <c r="A1380" s="34"/>
      <c r="J1380" s="39"/>
      <c r="K1380" s="708"/>
      <c r="L1380" s="75"/>
    </row>
    <row r="1381" spans="1:12" s="32" customFormat="1" hidden="1">
      <c r="A1381" s="34"/>
      <c r="J1381" s="39"/>
      <c r="K1381" s="708"/>
      <c r="L1381" s="75"/>
    </row>
    <row r="1382" spans="1:12" s="32" customFormat="1" hidden="1">
      <c r="A1382" s="34"/>
      <c r="J1382" s="39"/>
      <c r="K1382" s="708"/>
      <c r="L1382" s="75"/>
    </row>
    <row r="1383" spans="1:12" s="32" customFormat="1" hidden="1">
      <c r="A1383" s="34"/>
      <c r="J1383" s="39"/>
      <c r="K1383" s="708"/>
      <c r="L1383" s="75"/>
    </row>
    <row r="1384" spans="1:12" s="32" customFormat="1" hidden="1">
      <c r="A1384" s="34"/>
      <c r="J1384" s="39"/>
      <c r="K1384" s="708"/>
      <c r="L1384" s="75"/>
    </row>
    <row r="1385" spans="1:12" s="32" customFormat="1" hidden="1">
      <c r="A1385" s="34"/>
      <c r="J1385" s="39"/>
      <c r="K1385" s="708"/>
      <c r="L1385" s="75"/>
    </row>
    <row r="1386" spans="1:12" s="32" customFormat="1" hidden="1">
      <c r="A1386" s="34"/>
      <c r="J1386" s="39"/>
      <c r="K1386" s="708"/>
      <c r="L1386" s="75"/>
    </row>
    <row r="1387" spans="1:12" s="32" customFormat="1" hidden="1">
      <c r="A1387" s="34"/>
      <c r="J1387" s="39"/>
      <c r="K1387" s="708"/>
      <c r="L1387" s="75"/>
    </row>
    <row r="1388" spans="1:12" s="32" customFormat="1" hidden="1">
      <c r="A1388" s="34"/>
      <c r="J1388" s="39"/>
      <c r="K1388" s="708"/>
      <c r="L1388" s="75"/>
    </row>
    <row r="1389" spans="1:12" s="32" customFormat="1" hidden="1">
      <c r="A1389" s="34"/>
      <c r="J1389" s="39"/>
      <c r="K1389" s="708"/>
      <c r="L1389" s="75"/>
    </row>
    <row r="1390" spans="1:12" s="32" customFormat="1" hidden="1">
      <c r="A1390" s="34"/>
      <c r="J1390" s="39"/>
      <c r="K1390" s="708"/>
      <c r="L1390" s="75"/>
    </row>
    <row r="1391" spans="1:12" s="32" customFormat="1" hidden="1">
      <c r="A1391" s="34"/>
      <c r="J1391" s="39"/>
      <c r="K1391" s="708"/>
      <c r="L1391" s="75"/>
    </row>
    <row r="1392" spans="1:12" s="32" customFormat="1" hidden="1">
      <c r="A1392" s="34"/>
      <c r="J1392" s="39"/>
      <c r="K1392" s="708"/>
      <c r="L1392" s="75"/>
    </row>
    <row r="1393" spans="1:12" s="32" customFormat="1" hidden="1">
      <c r="A1393" s="34"/>
      <c r="J1393" s="39"/>
      <c r="K1393" s="708"/>
      <c r="L1393" s="75"/>
    </row>
    <row r="1394" spans="1:12" s="32" customFormat="1" hidden="1">
      <c r="A1394" s="34"/>
      <c r="J1394" s="39"/>
      <c r="K1394" s="708"/>
      <c r="L1394" s="75"/>
    </row>
    <row r="1395" spans="1:12" s="32" customFormat="1" hidden="1">
      <c r="A1395" s="34"/>
      <c r="J1395" s="39"/>
      <c r="K1395" s="708"/>
      <c r="L1395" s="75"/>
    </row>
    <row r="1396" spans="1:12" s="32" customFormat="1" hidden="1">
      <c r="A1396" s="34"/>
      <c r="J1396" s="39"/>
      <c r="K1396" s="708"/>
      <c r="L1396" s="75"/>
    </row>
    <row r="1397" spans="1:12" s="32" customFormat="1" hidden="1">
      <c r="A1397" s="34"/>
      <c r="J1397" s="39"/>
      <c r="K1397" s="708"/>
      <c r="L1397" s="75"/>
    </row>
    <row r="1398" spans="1:12" s="32" customFormat="1" hidden="1">
      <c r="A1398" s="34"/>
      <c r="J1398" s="39"/>
      <c r="K1398" s="708"/>
      <c r="L1398" s="75"/>
    </row>
    <row r="1399" spans="1:12" s="32" customFormat="1" hidden="1">
      <c r="A1399" s="34"/>
      <c r="J1399" s="39"/>
      <c r="K1399" s="708"/>
      <c r="L1399" s="75"/>
    </row>
    <row r="1400" spans="1:12" s="32" customFormat="1" hidden="1">
      <c r="A1400" s="34"/>
      <c r="J1400" s="39"/>
      <c r="K1400" s="708"/>
      <c r="L1400" s="75"/>
    </row>
    <row r="1401" spans="1:12" s="32" customFormat="1" hidden="1">
      <c r="A1401" s="34"/>
      <c r="J1401" s="39"/>
      <c r="K1401" s="708"/>
      <c r="L1401" s="75"/>
    </row>
    <row r="1402" spans="1:12" s="32" customFormat="1" hidden="1">
      <c r="A1402" s="34"/>
      <c r="J1402" s="39"/>
      <c r="K1402" s="708"/>
      <c r="L1402" s="75"/>
    </row>
    <row r="1403" spans="1:12" s="32" customFormat="1" hidden="1">
      <c r="A1403" s="34"/>
      <c r="J1403" s="39"/>
      <c r="K1403" s="708"/>
      <c r="L1403" s="75"/>
    </row>
    <row r="1404" spans="1:12" s="32" customFormat="1" hidden="1">
      <c r="A1404" s="34"/>
      <c r="J1404" s="39"/>
      <c r="K1404" s="708"/>
      <c r="L1404" s="75"/>
    </row>
    <row r="1405" spans="1:12" s="32" customFormat="1" hidden="1">
      <c r="A1405" s="34"/>
      <c r="J1405" s="39"/>
      <c r="K1405" s="708"/>
      <c r="L1405" s="75"/>
    </row>
    <row r="1406" spans="1:12" s="32" customFormat="1" hidden="1">
      <c r="A1406" s="34"/>
      <c r="J1406" s="39"/>
      <c r="K1406" s="708"/>
      <c r="L1406" s="75"/>
    </row>
    <row r="1407" spans="1:12" s="32" customFormat="1" hidden="1">
      <c r="A1407" s="34"/>
      <c r="J1407" s="39"/>
      <c r="K1407" s="708"/>
      <c r="L1407" s="75"/>
    </row>
    <row r="1408" spans="1:12" s="32" customFormat="1" hidden="1">
      <c r="A1408" s="34"/>
      <c r="J1408" s="39"/>
      <c r="K1408" s="708"/>
      <c r="L1408" s="75"/>
    </row>
    <row r="1409" spans="1:12" s="32" customFormat="1" hidden="1">
      <c r="A1409" s="34"/>
      <c r="J1409" s="39"/>
      <c r="K1409" s="708"/>
      <c r="L1409" s="75"/>
    </row>
    <row r="1410" spans="1:12" s="32" customFormat="1" hidden="1">
      <c r="A1410" s="34"/>
      <c r="J1410" s="39"/>
      <c r="K1410" s="708"/>
      <c r="L1410" s="75"/>
    </row>
    <row r="1411" spans="1:12" s="32" customFormat="1" hidden="1">
      <c r="A1411" s="34"/>
      <c r="J1411" s="39"/>
      <c r="K1411" s="708"/>
      <c r="L1411" s="75"/>
    </row>
    <row r="1412" spans="1:12" s="32" customFormat="1" hidden="1">
      <c r="A1412" s="34"/>
      <c r="J1412" s="39"/>
      <c r="K1412" s="708"/>
      <c r="L1412" s="75"/>
    </row>
    <row r="1413" spans="1:12" s="32" customFormat="1" hidden="1">
      <c r="A1413" s="34"/>
      <c r="J1413" s="39"/>
      <c r="K1413" s="708"/>
      <c r="L1413" s="75"/>
    </row>
    <row r="1414" spans="1:12" s="32" customFormat="1" hidden="1">
      <c r="A1414" s="34"/>
      <c r="J1414" s="39"/>
      <c r="K1414" s="708"/>
      <c r="L1414" s="75"/>
    </row>
    <row r="1415" spans="1:12" s="32" customFormat="1" hidden="1">
      <c r="A1415" s="34"/>
      <c r="J1415" s="39"/>
      <c r="K1415" s="708"/>
      <c r="L1415" s="75"/>
    </row>
    <row r="1416" spans="1:12" s="32" customFormat="1" hidden="1">
      <c r="A1416" s="34"/>
      <c r="J1416" s="39"/>
      <c r="K1416" s="708"/>
      <c r="L1416" s="75"/>
    </row>
    <row r="1417" spans="1:12" s="32" customFormat="1" hidden="1">
      <c r="A1417" s="34"/>
      <c r="J1417" s="39"/>
      <c r="K1417" s="708"/>
      <c r="L1417" s="75"/>
    </row>
    <row r="1418" spans="1:12" s="32" customFormat="1" hidden="1">
      <c r="A1418" s="34"/>
      <c r="J1418" s="39"/>
      <c r="K1418" s="708"/>
      <c r="L1418" s="75"/>
    </row>
    <row r="1419" spans="1:12" s="32" customFormat="1" hidden="1">
      <c r="A1419" s="34"/>
      <c r="J1419" s="39"/>
      <c r="K1419" s="708"/>
      <c r="L1419" s="75"/>
    </row>
    <row r="1420" spans="1:12" s="32" customFormat="1" hidden="1">
      <c r="A1420" s="34"/>
      <c r="J1420" s="39"/>
      <c r="K1420" s="708"/>
      <c r="L1420" s="75"/>
    </row>
    <row r="1421" spans="1:12" s="32" customFormat="1" hidden="1">
      <c r="A1421" s="34"/>
      <c r="J1421" s="39"/>
      <c r="K1421" s="708"/>
      <c r="L1421" s="75"/>
    </row>
    <row r="1422" spans="1:12" s="32" customFormat="1" hidden="1">
      <c r="A1422" s="34"/>
      <c r="J1422" s="39"/>
      <c r="K1422" s="708"/>
      <c r="L1422" s="75"/>
    </row>
    <row r="1423" spans="1:12" s="32" customFormat="1" hidden="1">
      <c r="A1423" s="34"/>
      <c r="J1423" s="39"/>
      <c r="K1423" s="708"/>
      <c r="L1423" s="75"/>
    </row>
    <row r="1424" spans="1:12" s="32" customFormat="1" hidden="1">
      <c r="A1424" s="34"/>
      <c r="J1424" s="39"/>
      <c r="K1424" s="708"/>
      <c r="L1424" s="75"/>
    </row>
    <row r="1425" spans="1:12" s="32" customFormat="1" hidden="1">
      <c r="A1425" s="34"/>
      <c r="J1425" s="39"/>
      <c r="K1425" s="708"/>
      <c r="L1425" s="75"/>
    </row>
    <row r="1426" spans="1:12" s="32" customFormat="1" hidden="1">
      <c r="A1426" s="34"/>
      <c r="J1426" s="39"/>
      <c r="K1426" s="708"/>
      <c r="L1426" s="75"/>
    </row>
    <row r="1427" spans="1:12" s="32" customFormat="1" hidden="1">
      <c r="A1427" s="34"/>
      <c r="J1427" s="39"/>
      <c r="K1427" s="708"/>
      <c r="L1427" s="75"/>
    </row>
    <row r="1428" spans="1:12" s="32" customFormat="1" hidden="1">
      <c r="A1428" s="34"/>
      <c r="J1428" s="39"/>
      <c r="K1428" s="708"/>
      <c r="L1428" s="75"/>
    </row>
    <row r="1429" spans="1:12" s="32" customFormat="1" hidden="1">
      <c r="A1429" s="34"/>
      <c r="J1429" s="39"/>
      <c r="K1429" s="708"/>
      <c r="L1429" s="75"/>
    </row>
    <row r="1430" spans="1:12" s="32" customFormat="1" hidden="1">
      <c r="A1430" s="34"/>
      <c r="J1430" s="39"/>
      <c r="K1430" s="708"/>
      <c r="L1430" s="75"/>
    </row>
    <row r="1431" spans="1:12" s="32" customFormat="1" hidden="1">
      <c r="A1431" s="34"/>
      <c r="J1431" s="39"/>
      <c r="K1431" s="708"/>
      <c r="L1431" s="75"/>
    </row>
    <row r="1432" spans="1:12" s="32" customFormat="1" hidden="1">
      <c r="A1432" s="34"/>
      <c r="J1432" s="39"/>
      <c r="K1432" s="708"/>
      <c r="L1432" s="75"/>
    </row>
    <row r="1433" spans="1:12" s="32" customFormat="1" hidden="1">
      <c r="A1433" s="34"/>
      <c r="J1433" s="39"/>
      <c r="K1433" s="708"/>
      <c r="L1433" s="75"/>
    </row>
    <row r="1434" spans="1:12" s="32" customFormat="1" hidden="1">
      <c r="A1434" s="34"/>
      <c r="J1434" s="39"/>
      <c r="K1434" s="708"/>
      <c r="L1434" s="75"/>
    </row>
    <row r="1435" spans="1:12" s="32" customFormat="1" hidden="1">
      <c r="A1435" s="34"/>
      <c r="J1435" s="39"/>
      <c r="K1435" s="708"/>
      <c r="L1435" s="75"/>
    </row>
    <row r="1436" spans="1:12" s="32" customFormat="1" hidden="1">
      <c r="A1436" s="34"/>
      <c r="J1436" s="39"/>
      <c r="K1436" s="708"/>
      <c r="L1436" s="75"/>
    </row>
    <row r="1437" spans="1:12" s="32" customFormat="1" hidden="1">
      <c r="A1437" s="34"/>
      <c r="J1437" s="39"/>
      <c r="K1437" s="708"/>
      <c r="L1437" s="75"/>
    </row>
    <row r="1438" spans="1:12" s="32" customFormat="1" hidden="1">
      <c r="A1438" s="34"/>
      <c r="J1438" s="39"/>
      <c r="K1438" s="708"/>
      <c r="L1438" s="75"/>
    </row>
    <row r="1439" spans="1:12" s="32" customFormat="1" hidden="1">
      <c r="A1439" s="34"/>
      <c r="J1439" s="39"/>
      <c r="K1439" s="708"/>
      <c r="L1439" s="75"/>
    </row>
    <row r="1440" spans="1:12" s="32" customFormat="1" hidden="1">
      <c r="A1440" s="34"/>
      <c r="J1440" s="39"/>
      <c r="K1440" s="708"/>
      <c r="L1440" s="75"/>
    </row>
    <row r="1441" spans="1:12" s="32" customFormat="1" hidden="1">
      <c r="A1441" s="34"/>
      <c r="J1441" s="39"/>
      <c r="K1441" s="708"/>
      <c r="L1441" s="75"/>
    </row>
    <row r="1442" spans="1:12" s="32" customFormat="1" hidden="1">
      <c r="A1442" s="34"/>
      <c r="J1442" s="39"/>
      <c r="K1442" s="708"/>
      <c r="L1442" s="75"/>
    </row>
    <row r="1443" spans="1:12" s="32" customFormat="1" hidden="1">
      <c r="A1443" s="34"/>
      <c r="J1443" s="39"/>
      <c r="K1443" s="708"/>
      <c r="L1443" s="75"/>
    </row>
    <row r="1444" spans="1:12" s="32" customFormat="1" hidden="1">
      <c r="A1444" s="34"/>
      <c r="J1444" s="39"/>
      <c r="K1444" s="708"/>
      <c r="L1444" s="75"/>
    </row>
    <row r="1445" spans="1:12" s="32" customFormat="1" hidden="1">
      <c r="A1445" s="34"/>
      <c r="J1445" s="39"/>
      <c r="K1445" s="708"/>
      <c r="L1445" s="75"/>
    </row>
    <row r="1446" spans="1:12" s="32" customFormat="1" hidden="1">
      <c r="A1446" s="34"/>
      <c r="J1446" s="39"/>
      <c r="K1446" s="708"/>
      <c r="L1446" s="75"/>
    </row>
    <row r="1447" spans="1:12" s="32" customFormat="1" hidden="1">
      <c r="A1447" s="34"/>
      <c r="J1447" s="39"/>
      <c r="K1447" s="708"/>
      <c r="L1447" s="75"/>
    </row>
    <row r="1448" spans="1:12" s="32" customFormat="1" hidden="1">
      <c r="A1448" s="34"/>
      <c r="J1448" s="39"/>
      <c r="K1448" s="708"/>
      <c r="L1448" s="75"/>
    </row>
    <row r="1449" spans="1:12" s="32" customFormat="1" hidden="1">
      <c r="A1449" s="34"/>
      <c r="J1449" s="39"/>
      <c r="K1449" s="708"/>
      <c r="L1449" s="75"/>
    </row>
    <row r="1450" spans="1:12" s="32" customFormat="1" hidden="1">
      <c r="A1450" s="34"/>
      <c r="J1450" s="39"/>
      <c r="K1450" s="708"/>
      <c r="L1450" s="75"/>
    </row>
    <row r="1451" spans="1:12" s="32" customFormat="1" hidden="1">
      <c r="A1451" s="34"/>
      <c r="J1451" s="39"/>
      <c r="K1451" s="708"/>
      <c r="L1451" s="75"/>
    </row>
    <row r="1452" spans="1:12" s="32" customFormat="1" hidden="1">
      <c r="A1452" s="34"/>
      <c r="J1452" s="39"/>
      <c r="K1452" s="708"/>
      <c r="L1452" s="75"/>
    </row>
    <row r="1453" spans="1:12" s="32" customFormat="1" hidden="1">
      <c r="A1453" s="34"/>
      <c r="J1453" s="39"/>
      <c r="K1453" s="708"/>
      <c r="L1453" s="75"/>
    </row>
    <row r="1454" spans="1:12" s="32" customFormat="1" hidden="1">
      <c r="A1454" s="34"/>
      <c r="J1454" s="39"/>
      <c r="K1454" s="708"/>
      <c r="L1454" s="75"/>
    </row>
    <row r="1455" spans="1:12" s="32" customFormat="1" hidden="1">
      <c r="A1455" s="34"/>
      <c r="J1455" s="39"/>
      <c r="K1455" s="708"/>
      <c r="L1455" s="75"/>
    </row>
    <row r="1456" spans="1:12" s="32" customFormat="1" hidden="1">
      <c r="A1456" s="34"/>
      <c r="J1456" s="39"/>
      <c r="K1456" s="708"/>
      <c r="L1456" s="75"/>
    </row>
    <row r="1457" spans="1:12" s="32" customFormat="1" hidden="1">
      <c r="A1457" s="34"/>
      <c r="J1457" s="39"/>
      <c r="K1457" s="708"/>
      <c r="L1457" s="75"/>
    </row>
    <row r="1458" spans="1:12" s="32" customFormat="1" hidden="1">
      <c r="A1458" s="34"/>
      <c r="J1458" s="39"/>
      <c r="K1458" s="708"/>
      <c r="L1458" s="75"/>
    </row>
    <row r="1459" spans="1:12" s="32" customFormat="1" hidden="1">
      <c r="A1459" s="34"/>
      <c r="J1459" s="39"/>
      <c r="K1459" s="708"/>
      <c r="L1459" s="75"/>
    </row>
    <row r="1460" spans="1:12" s="32" customFormat="1" hidden="1">
      <c r="A1460" s="34"/>
      <c r="J1460" s="39"/>
      <c r="K1460" s="708"/>
      <c r="L1460" s="75"/>
    </row>
    <row r="1461" spans="1:12" s="32" customFormat="1" hidden="1">
      <c r="A1461" s="34"/>
      <c r="J1461" s="39"/>
      <c r="K1461" s="708"/>
      <c r="L1461" s="75"/>
    </row>
    <row r="1462" spans="1:12" s="32" customFormat="1" hidden="1">
      <c r="A1462" s="34"/>
      <c r="J1462" s="39"/>
      <c r="K1462" s="708"/>
      <c r="L1462" s="75"/>
    </row>
    <row r="1463" spans="1:12" s="32" customFormat="1" hidden="1">
      <c r="A1463" s="34"/>
      <c r="J1463" s="39"/>
      <c r="K1463" s="708"/>
      <c r="L1463" s="75"/>
    </row>
    <row r="1464" spans="1:12" s="32" customFormat="1" hidden="1">
      <c r="A1464" s="34"/>
      <c r="J1464" s="39"/>
      <c r="K1464" s="708"/>
      <c r="L1464" s="75"/>
    </row>
    <row r="1465" spans="1:12" s="32" customFormat="1" hidden="1">
      <c r="A1465" s="34"/>
      <c r="J1465" s="39"/>
      <c r="K1465" s="708"/>
      <c r="L1465" s="75"/>
    </row>
    <row r="1466" spans="1:12" s="32" customFormat="1" hidden="1">
      <c r="A1466" s="34"/>
      <c r="J1466" s="39"/>
      <c r="K1466" s="708"/>
      <c r="L1466" s="75"/>
    </row>
    <row r="1467" spans="1:12" s="32" customFormat="1" hidden="1">
      <c r="A1467" s="34"/>
      <c r="J1467" s="39"/>
      <c r="K1467" s="708"/>
      <c r="L1467" s="75"/>
    </row>
    <row r="1468" spans="1:12" s="32" customFormat="1" hidden="1">
      <c r="A1468" s="34"/>
      <c r="J1468" s="39"/>
      <c r="K1468" s="708"/>
      <c r="L1468" s="75"/>
    </row>
    <row r="1469" spans="1:12" s="32" customFormat="1" hidden="1">
      <c r="A1469" s="34"/>
      <c r="J1469" s="39"/>
      <c r="K1469" s="708"/>
      <c r="L1469" s="75"/>
    </row>
    <row r="1470" spans="1:12" s="32" customFormat="1" hidden="1">
      <c r="A1470" s="34"/>
      <c r="J1470" s="39"/>
      <c r="K1470" s="708"/>
      <c r="L1470" s="75"/>
    </row>
    <row r="1471" spans="1:12" s="32" customFormat="1" hidden="1">
      <c r="A1471" s="34"/>
      <c r="J1471" s="39"/>
      <c r="K1471" s="708"/>
      <c r="L1471" s="75"/>
    </row>
    <row r="1472" spans="1:12" s="32" customFormat="1" hidden="1">
      <c r="A1472" s="34"/>
      <c r="J1472" s="39"/>
      <c r="K1472" s="708"/>
      <c r="L1472" s="75"/>
    </row>
    <row r="1473" spans="1:12" s="32" customFormat="1" hidden="1">
      <c r="A1473" s="34"/>
      <c r="J1473" s="39"/>
      <c r="K1473" s="708"/>
      <c r="L1473" s="75"/>
    </row>
    <row r="1474" spans="1:12" s="32" customFormat="1" hidden="1">
      <c r="A1474" s="34"/>
      <c r="J1474" s="39"/>
      <c r="K1474" s="708"/>
      <c r="L1474" s="75"/>
    </row>
    <row r="1475" spans="1:12" s="32" customFormat="1" hidden="1">
      <c r="A1475" s="34"/>
      <c r="J1475" s="39"/>
      <c r="K1475" s="708"/>
      <c r="L1475" s="75"/>
    </row>
    <row r="1476" spans="1:12" s="32" customFormat="1" hidden="1">
      <c r="A1476" s="34"/>
      <c r="J1476" s="39"/>
      <c r="K1476" s="708"/>
      <c r="L1476" s="75"/>
    </row>
    <row r="1477" spans="1:12" s="32" customFormat="1" hidden="1">
      <c r="A1477" s="34"/>
      <c r="J1477" s="39"/>
      <c r="K1477" s="708"/>
      <c r="L1477" s="75"/>
    </row>
    <row r="1478" spans="1:12" s="32" customFormat="1" hidden="1">
      <c r="A1478" s="34"/>
      <c r="J1478" s="39"/>
      <c r="K1478" s="708"/>
      <c r="L1478" s="75"/>
    </row>
    <row r="1479" spans="1:12" s="32" customFormat="1" hidden="1">
      <c r="A1479" s="34"/>
      <c r="J1479" s="39"/>
      <c r="K1479" s="708"/>
      <c r="L1479" s="75"/>
    </row>
    <row r="1480" spans="1:12" s="32" customFormat="1" hidden="1">
      <c r="A1480" s="34"/>
      <c r="J1480" s="39"/>
      <c r="K1480" s="708"/>
      <c r="L1480" s="75"/>
    </row>
    <row r="1481" spans="1:12" s="32" customFormat="1" hidden="1">
      <c r="A1481" s="34"/>
      <c r="J1481" s="39"/>
      <c r="K1481" s="708"/>
      <c r="L1481" s="75"/>
    </row>
    <row r="1482" spans="1:12" s="32" customFormat="1" hidden="1">
      <c r="A1482" s="34"/>
      <c r="J1482" s="39"/>
      <c r="K1482" s="708"/>
      <c r="L1482" s="75"/>
    </row>
    <row r="1483" spans="1:12" s="32" customFormat="1" hidden="1">
      <c r="A1483" s="34"/>
      <c r="J1483" s="39"/>
      <c r="K1483" s="708"/>
      <c r="L1483" s="75"/>
    </row>
    <row r="1484" spans="1:12" s="32" customFormat="1" hidden="1">
      <c r="A1484" s="34"/>
      <c r="J1484" s="39"/>
      <c r="K1484" s="708"/>
      <c r="L1484" s="75"/>
    </row>
  </sheetData>
  <sheetProtection password="ED22" sheet="1" formatRows="0" selectLockedCells="1"/>
  <customSheetViews>
    <customSheetView guid="{DA1CF5D9-5E01-450B-A893-345336955A5F}" scale="101" hiddenColumns="1">
      <pane ySplit="5" topLeftCell="A6" activePane="bottomLeft" state="frozen"/>
      <selection pane="bottomLeft" activeCell="A7" sqref="A7"/>
      <pageMargins left="0.75" right="0.49" top="0.5" bottom="0.28000000000000003" header="0.5" footer="0.28000000000000003"/>
      <pageSetup paperSize="9" scale="95" orientation="landscape" horizontalDpi="300" verticalDpi="300" r:id="rId1"/>
      <headerFooter alignWithMargins="0">
        <oddFooter>&amp;L&amp;8Digitale verwerking Checklist Hoogbegaafdenwijzer&amp;R&amp;8 Desirée Houkema, 2008</oddFooter>
      </headerFooter>
    </customSheetView>
  </customSheetViews>
  <mergeCells count="11">
    <mergeCell ref="L4:L5"/>
    <mergeCell ref="C3:F3"/>
    <mergeCell ref="G3:I3"/>
    <mergeCell ref="A27:K27"/>
    <mergeCell ref="C24:K24"/>
    <mergeCell ref="C6:F6"/>
    <mergeCell ref="A1:K1"/>
    <mergeCell ref="K4:K5"/>
    <mergeCell ref="J4:J5"/>
    <mergeCell ref="A4:B5"/>
    <mergeCell ref="A2:K2"/>
  </mergeCells>
  <phoneticPr fontId="2" type="noConversion"/>
  <conditionalFormatting sqref="K15:K18 K20:K22 K11:K13 K7:K9">
    <cfRule type="cellIs" dxfId="269" priority="499" stopIfTrue="1" operator="equal">
      <formula>"&lt;= Ontwikkelpunt? Zet 'x' of ga naar volgende"</formula>
    </cfRule>
  </conditionalFormatting>
  <conditionalFormatting sqref="C24:K24">
    <cfRule type="cellIs" dxfId="268" priority="500" stopIfTrue="1" operator="equal">
      <formula>"Nog niet alle vragen zijn (volledig) beantwoord"</formula>
    </cfRule>
    <cfRule type="cellIs" dxfId="267" priority="501" stopIfTrue="1" operator="equal">
      <formula>"Ga verder met Deel 2"</formula>
    </cfRule>
  </conditionalFormatting>
  <conditionalFormatting sqref="L7:L22">
    <cfRule type="cellIs" dxfId="266" priority="491" stopIfTrue="1" operator="equal">
      <formula>"ok"</formula>
    </cfRule>
    <cfRule type="cellIs" dxfId="265" priority="492" stopIfTrue="1" operator="equal">
      <formula>"&lt;&lt;"</formula>
    </cfRule>
  </conditionalFormatting>
  <conditionalFormatting sqref="L7:L22">
    <cfRule type="cellIs" dxfId="264" priority="428" stopIfTrue="1" operator="equal">
      <formula>"Kies één optie"</formula>
    </cfRule>
    <cfRule type="cellIs" dxfId="263" priority="429" stopIfTrue="1" operator="equal">
      <formula>"ok"</formula>
    </cfRule>
    <cfRule type="cellIs" dxfId="262" priority="430" stopIfTrue="1" operator="equal">
      <formula>"&lt;&lt;"</formula>
    </cfRule>
  </conditionalFormatting>
  <conditionalFormatting sqref="A27">
    <cfRule type="cellIs" dxfId="261" priority="22" stopIfTrue="1" operator="equal">
      <formula>""""""</formula>
    </cfRule>
  </conditionalFormatting>
  <conditionalFormatting sqref="C7:C9 C11:C13 C15:C18 C20:C22">
    <cfRule type="cellIs" dxfId="260" priority="15" stopIfTrue="1" operator="equal">
      <formula>"x"</formula>
    </cfRule>
  </conditionalFormatting>
  <conditionalFormatting sqref="C11 C13">
    <cfRule type="expression" dxfId="259" priority="11" stopIfTrue="1">
      <formula>COUNTIF($D11:$F11,"x")&gt;=1</formula>
    </cfRule>
  </conditionalFormatting>
  <conditionalFormatting sqref="H7:H9 H11:H13 H15:H18 H20:H22 H4">
    <cfRule type="expression" dxfId="258" priority="3" stopIfTrue="1">
      <formula>OR($G4="x",$I4="x")</formula>
    </cfRule>
  </conditionalFormatting>
  <conditionalFormatting sqref="D7:D9 D11:D13 D15:D18 D20:D22">
    <cfRule type="expression" dxfId="257" priority="8" stopIfTrue="1">
      <formula>OR($C7="x",OR($E7="x",$F7="x"))</formula>
    </cfRule>
    <cfRule type="cellIs" dxfId="256" priority="14" stopIfTrue="1" operator="equal">
      <formula>"x"</formula>
    </cfRule>
  </conditionalFormatting>
  <conditionalFormatting sqref="E7:E9 E11:E13 E15:E18 E20:E22">
    <cfRule type="expression" dxfId="255" priority="7" stopIfTrue="1">
      <formula>OR($C7="x",OR($D7="x",$F7="x"))</formula>
    </cfRule>
    <cfRule type="cellIs" dxfId="254" priority="13" stopIfTrue="1" operator="equal">
      <formula>"x"</formula>
    </cfRule>
  </conditionalFormatting>
  <conditionalFormatting sqref="F7:F9 F11:F13 F15:F18 F20:F22">
    <cfRule type="expression" dxfId="253" priority="6" stopIfTrue="1">
      <formula>COUNTIF($C7:$E7,"x")&gt;=1</formula>
    </cfRule>
    <cfRule type="cellIs" dxfId="252" priority="12" stopIfTrue="1" operator="equal">
      <formula>"x"</formula>
    </cfRule>
  </conditionalFormatting>
  <conditionalFormatting sqref="I7:I9 I11:I13 I15:I18 I20:I22">
    <cfRule type="expression" dxfId="251" priority="2" stopIfTrue="1">
      <formula>OR($G7="x",$H7="x")</formula>
    </cfRule>
    <cfRule type="expression" dxfId="250" priority="4" stopIfTrue="1">
      <formula>AND(OR($E7="x",$F7="x"),$I7="x")</formula>
    </cfRule>
    <cfRule type="expression" dxfId="249" priority="5" stopIfTrue="1">
      <formula>AND(OR($C7="x",$D7="x"),$I7="x")</formula>
    </cfRule>
  </conditionalFormatting>
  <conditionalFormatting sqref="C1:C1048576">
    <cfRule type="expression" dxfId="248" priority="1" stopIfTrue="1">
      <formula>OR($D1="x",OR($E1="x",$F1="x"))</formula>
    </cfRule>
  </conditionalFormatting>
  <dataValidations xWindow="452" yWindow="425" count="18">
    <dataValidation allowBlank="1" showErrorMessage="1" sqref="K19 C14:I14 K14 C19:I19 C10:I10 K10"/>
    <dataValidation type="list" allowBlank="1" showDropDown="1" showInputMessage="1" showErrorMessage="1" errorTitle="Invoer" error="Vul alleen een 'x' in_x000a_(zonder spaties)" promptTitle="Optioneel: ontwikkelpunt?" prompt="Vul een 'x' in indien dit voor uw school een ontwikkelpunt is" sqref="J15:J18 J20:J22 J11:J13 J7:J9">
      <formula1>"x"</formula1>
    </dataValidation>
    <dataValidation type="list" allowBlank="1" showDropDown="1" showErrorMessage="1" errorTitle="Invoer" error="Let er op dat u alleen een 'x' invoert (zonder spaties of iets dergelijks)" promptTitle="Niet gerealiseerd?" prompt="Vul een 'x' in onder 'Niet'" sqref="C15:C18 C20:C22 C11:C13 C8:C9">
      <formula1>"x"</formula1>
    </dataValidation>
    <dataValidation type="list" allowBlank="1" showDropDown="1" showErrorMessage="1" errorTitle="Invoer" error="Let er op dat u alleen een 'x' invoert (zonder spaties of iets dergelijks)" promptTitle="Enigszins gerealiseerd?" prompt="Vul een 'x' in onder 'Enigszins'" sqref="D15:D18 D20:D22 D11:D13 D8:D9">
      <formula1>"x"</formula1>
    </dataValidation>
    <dataValidation type="list" allowBlank="1" showDropDown="1" showErrorMessage="1" errorTitle="Invoer" error="Let er op dat u alleen een 'x' invoert (zonder spaties of iets dergelijks)" promptTitle="Grotendeels gerealiseerd?" prompt="Vul een 'x' in onder 'Grotendeels'" sqref="E15:E18 E20:E22 E11:E13 E8:E9">
      <formula1>"x"</formula1>
    </dataValidation>
    <dataValidation type="list" allowBlank="1" showDropDown="1" showErrorMessage="1" errorTitle="Invoer" error="Let er op dat u alleen een 'x' invoert (zonder spaties of iets dergelijks)" promptTitle="Volledig gerealiseerd?" prompt="Vul een 'x' in onder 'Volledig'_x000a_" sqref="F15:F18 F20:F22 F11:F13 F8:F9">
      <formula1>"x"</formula1>
    </dataValidation>
    <dataValidation type="list" allowBlank="1" showDropDown="1" showErrorMessage="1" errorTitle="Invoer" error="Vul alleen een 'x' in_x000a_(zonder spaties)" promptTitle="Niet belangrijk?" prompt="Vul een 'x' in onder 'Niet belangrijk'" sqref="G15:G18 G20:G22 G11:G13 G8:G9">
      <formula1>"x"</formula1>
    </dataValidation>
    <dataValidation type="list" allowBlank="1" showDropDown="1" showErrorMessage="1" errorTitle="Invoer" error="Vul alleen een 'x' in_x000a_(zonder spaties)" promptTitle="Beetje belangrijk?" prompt="Vul een 'x' in onder 'Beetje belangrijk'" sqref="H15:H18 H20:H22 H11:H13 H8:H9">
      <formula1>"x"</formula1>
    </dataValidation>
    <dataValidation type="list" allowBlank="1" showDropDown="1" showErrorMessage="1" errorTitle="Invoer" error="Vul alleen een 'x' in_x000a_(zonder spaties)" promptTitle="Belangrijk?" prompt="Vul een 'x' in onder 'Belangrijk'" sqref="I15:I18 I20:I22 I11:I13 I8:I9">
      <formula1>"x"</formula1>
    </dataValidation>
    <dataValidation allowBlank="1" showErrorMessage="1" promptTitle="Toelichting" prompt="U kunt hier uw antwoord toelichten bij dit item" sqref="K15:K18 K20:K22 K11:K13 K8:K9"/>
    <dataValidation type="list" allowBlank="1" showDropDown="1" showInputMessage="1" showErrorMessage="1" errorTitle="Invoer" error="Let er op dat u alleen een 'x' invoert (zonder spaties of iets dergelijks)" promptTitle="Volledig gerealiseerd?" prompt="Vul een 'x' in onder 'Volledig'_x000a_" sqref="F7">
      <formula1>"x"</formula1>
    </dataValidation>
    <dataValidation type="list" allowBlank="1" showDropDown="1" showInputMessage="1" showErrorMessage="1" errorTitle="Invoer" error="Let er op dat u alleen een 'x' invoert (zonder spaties of iets dergelijks)" promptTitle="Grotendeels gerealiseerd?" prompt="Vul een 'x' in onder 'Grotendeels'" sqref="E7">
      <formula1>"x"</formula1>
    </dataValidation>
    <dataValidation allowBlank="1" showInputMessage="1" showErrorMessage="1" promptTitle="Toelichting" prompt="U kunt hier uw antwoord toelichten bij dit item" sqref="K7"/>
    <dataValidation type="list" allowBlank="1" showDropDown="1" showInputMessage="1" showErrorMessage="1" errorTitle="Invoer" error="Vul alleen een 'x' in_x000a_(zonder spaties)" promptTitle="Belangrijk?" prompt="Vul een 'x' in onder 'Belangrijk'" sqref="I7">
      <formula1>"x"</formula1>
    </dataValidation>
    <dataValidation type="list" allowBlank="1" showDropDown="1" showInputMessage="1" showErrorMessage="1" errorTitle="Invoer" error="Let er op dat u alleen een 'x' invoert (zonder spaties of iets dergelijks)" promptTitle="Enigszins gerealiseerd?" prompt="Vul een 'x' in onder 'Enigszins'" sqref="D7">
      <formula1>"x"</formula1>
    </dataValidation>
    <dataValidation type="list" allowBlank="1" showDropDown="1" showInputMessage="1" showErrorMessage="1" errorTitle="Invoer" error="Let er op dat u alleen een 'x' invoert (zonder spaties of iets dergelijks)" promptTitle="Niet gerealiseerd?" prompt="Vul een 'x' in onder 'Niet'" sqref="C7">
      <formula1>"x"</formula1>
    </dataValidation>
    <dataValidation type="list" allowBlank="1" showDropDown="1" showInputMessage="1" showErrorMessage="1" errorTitle="Invoer" error="Vul alleen een 'x' in_x000a_(zonder spaties)" promptTitle="Niet belangrijk?" prompt="Vul een 'x' in onder 'Niet belangrijk'" sqref="G7">
      <formula1>"x"</formula1>
    </dataValidation>
    <dataValidation type="list" allowBlank="1" showDropDown="1" showInputMessage="1" showErrorMessage="1" errorTitle="Invoer" error="Vul alleen een 'x' in_x000a_(zonder spaties)" promptTitle="Beetje belangrijk?" prompt="Vul een 'x' in onder 'Beetje belangrijk'" sqref="H7">
      <formula1>"x"</formula1>
    </dataValidation>
  </dataValidations>
  <hyperlinks>
    <hyperlink ref="B15" r:id="rId2" tooltip="Klik hier voor: Theoretische achtergronden over (hoog)begaafdheid"/>
    <hyperlink ref="B24" location="start_2" tooltip="Deel 2: Signalering en vaststellen van (onderwijs)behoeften" display="&gt;&gt; Volgende: Deel 2 - Signalering"/>
  </hyperlinks>
  <pageMargins left="0.59055118110236227" right="0.47244094488188981" top="0.35433070866141736" bottom="0.15748031496062992" header="0.35433070866141736" footer="0.15748031496062992"/>
  <pageSetup paperSize="9" orientation="landscape" r:id="rId3"/>
  <headerFooter alignWithMargins="0">
    <oddFooter>&amp;L&amp;8&amp;K00-045© SLO, 2010&amp;R&amp;8&amp;K00-045Digitale checklist '(Hoog)begaafdenwijzer Basisonderwijs'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B0076"/>
  </sheetPr>
  <dimension ref="A1:O3246"/>
  <sheetViews>
    <sheetView zoomScaleNormal="100" workbookViewId="0">
      <pane ySplit="5" topLeftCell="A6" activePane="bottomLeft" state="frozen"/>
      <selection activeCell="D7" sqref="D7"/>
      <selection pane="bottomLeft" activeCell="C8" sqref="C8"/>
    </sheetView>
  </sheetViews>
  <sheetFormatPr defaultColWidth="0" defaultRowHeight="12.75" zeroHeight="1"/>
  <cols>
    <col min="1" max="1" width="4.5703125" style="2" customWidth="1"/>
    <col min="2" max="2" width="53.140625" customWidth="1"/>
    <col min="3" max="6" width="3.7109375" customWidth="1"/>
    <col min="7" max="7" width="3.7109375" style="3" customWidth="1"/>
    <col min="8" max="9" width="3.7109375" customWidth="1"/>
    <col min="10" max="10" width="3.5703125" style="1" customWidth="1"/>
    <col min="11" max="11" width="50" customWidth="1"/>
    <col min="12" max="12" width="3" style="69" hidden="1" customWidth="1"/>
    <col min="13" max="13" width="13.42578125" style="100" customWidth="1"/>
    <col min="14" max="14" width="1.7109375" style="5" customWidth="1"/>
    <col min="15" max="16384" width="0" style="5" hidden="1"/>
  </cols>
  <sheetData>
    <row r="1" spans="1:14" ht="26.25" customHeight="1" thickBot="1">
      <c r="A1" s="759" t="s">
        <v>233</v>
      </c>
      <c r="B1" s="760"/>
      <c r="C1" s="760"/>
      <c r="D1" s="760"/>
      <c r="E1" s="760"/>
      <c r="F1" s="760"/>
      <c r="G1" s="760"/>
      <c r="H1" s="760"/>
      <c r="I1" s="760"/>
      <c r="J1" s="760"/>
      <c r="K1" s="761"/>
      <c r="M1" s="94"/>
      <c r="N1" s="14"/>
    </row>
    <row r="2" spans="1:14" ht="15.75">
      <c r="A2" s="764"/>
      <c r="B2" s="764"/>
      <c r="C2" s="764"/>
      <c r="D2" s="764"/>
      <c r="E2" s="764"/>
      <c r="F2" s="764"/>
      <c r="G2" s="764"/>
      <c r="H2" s="764"/>
      <c r="I2" s="764"/>
      <c r="J2" s="764"/>
      <c r="K2" s="764"/>
      <c r="M2" s="94"/>
      <c r="N2" s="14"/>
    </row>
    <row r="3" spans="1:14" s="66" customFormat="1" ht="23.25" customHeight="1">
      <c r="A3" s="86"/>
      <c r="B3" s="63"/>
      <c r="C3" s="754" t="s">
        <v>222</v>
      </c>
      <c r="D3" s="755"/>
      <c r="E3" s="755"/>
      <c r="F3" s="755"/>
      <c r="G3" s="754" t="s">
        <v>223</v>
      </c>
      <c r="H3" s="755"/>
      <c r="I3" s="756"/>
      <c r="J3" s="63"/>
      <c r="K3" s="63"/>
      <c r="L3" s="64"/>
      <c r="M3" s="95"/>
      <c r="N3" s="65"/>
    </row>
    <row r="4" spans="1:14" ht="70.5" customHeight="1">
      <c r="A4" s="748" t="s">
        <v>84</v>
      </c>
      <c r="B4" s="749"/>
      <c r="C4" s="205" t="s">
        <v>218</v>
      </c>
      <c r="D4" s="198" t="s">
        <v>219</v>
      </c>
      <c r="E4" s="199" t="s">
        <v>220</v>
      </c>
      <c r="F4" s="410" t="s">
        <v>221</v>
      </c>
      <c r="G4" s="312" t="s">
        <v>141</v>
      </c>
      <c r="H4" s="200" t="s">
        <v>436</v>
      </c>
      <c r="I4" s="206" t="s">
        <v>142</v>
      </c>
      <c r="J4" s="746" t="s">
        <v>143</v>
      </c>
      <c r="K4" s="762" t="s">
        <v>420</v>
      </c>
      <c r="M4" s="94"/>
      <c r="N4" s="14"/>
    </row>
    <row r="5" spans="1:14">
      <c r="A5" s="750"/>
      <c r="B5" s="751"/>
      <c r="C5" s="292">
        <v>0</v>
      </c>
      <c r="D5" s="519">
        <v>1</v>
      </c>
      <c r="E5" s="189">
        <v>2</v>
      </c>
      <c r="F5" s="306">
        <v>3</v>
      </c>
      <c r="G5" s="292">
        <v>0</v>
      </c>
      <c r="H5" s="189">
        <v>1</v>
      </c>
      <c r="I5" s="293">
        <v>2</v>
      </c>
      <c r="J5" s="765"/>
      <c r="K5" s="763"/>
      <c r="M5" s="94"/>
      <c r="N5" s="14"/>
    </row>
    <row r="6" spans="1:14" ht="24" customHeight="1">
      <c r="A6" s="247"/>
      <c r="B6" s="757" t="s">
        <v>470</v>
      </c>
      <c r="C6" s="757"/>
      <c r="D6" s="757"/>
      <c r="E6" s="757"/>
      <c r="F6" s="757"/>
      <c r="G6" s="757"/>
      <c r="H6" s="757"/>
      <c r="I6" s="757"/>
      <c r="J6" s="757"/>
      <c r="K6" s="758"/>
      <c r="L6" s="76">
        <f>COUNTIF(L7:L39,"x")</f>
        <v>26</v>
      </c>
      <c r="M6" s="94"/>
      <c r="N6" s="14"/>
    </row>
    <row r="7" spans="1:14">
      <c r="A7" s="223" t="s">
        <v>170</v>
      </c>
      <c r="B7" s="214" t="s">
        <v>259</v>
      </c>
      <c r="C7" s="262"/>
      <c r="D7" s="238"/>
      <c r="E7" s="238"/>
      <c r="F7" s="239"/>
      <c r="G7" s="262"/>
      <c r="H7" s="238"/>
      <c r="I7" s="238"/>
      <c r="J7" s="360"/>
      <c r="K7" s="303"/>
      <c r="M7" s="94"/>
      <c r="N7" s="14"/>
    </row>
    <row r="8" spans="1:14" ht="25.35" customHeight="1">
      <c r="A8" s="224" t="s">
        <v>297</v>
      </c>
      <c r="B8" s="201" t="s">
        <v>770</v>
      </c>
      <c r="C8" s="389"/>
      <c r="D8" s="479"/>
      <c r="E8" s="90"/>
      <c r="F8" s="207"/>
      <c r="G8" s="219"/>
      <c r="H8" s="90"/>
      <c r="I8" s="207"/>
      <c r="J8" s="361"/>
      <c r="K8" s="493"/>
      <c r="L8" s="69" t="s">
        <v>419</v>
      </c>
      <c r="M8" s="92" t="str">
        <f>IF(OR(COUNTIF(C8:F8,"x")&gt;1,COUNTIF(G8:I8,"x")&gt;1),"Kies één optie",IF(AND(OR(C8="x",D8="x",E8="x",F8="x"),OR(G8="x",H8="x",I8="x")),"","&lt;&lt;"))</f>
        <v>&lt;&lt;</v>
      </c>
      <c r="N8" s="14"/>
    </row>
    <row r="9" spans="1:14" ht="25.35" customHeight="1">
      <c r="A9" s="224" t="s">
        <v>297</v>
      </c>
      <c r="B9" s="716" t="s">
        <v>260</v>
      </c>
      <c r="C9" s="263"/>
      <c r="D9" s="480"/>
      <c r="E9" s="59"/>
      <c r="F9" s="264"/>
      <c r="G9" s="252"/>
      <c r="H9" s="59"/>
      <c r="I9" s="268"/>
      <c r="J9" s="361"/>
      <c r="K9" s="493"/>
      <c r="L9" s="69" t="s">
        <v>419</v>
      </c>
      <c r="M9" s="92" t="str">
        <f>IF(OR(COUNTIF(C9:F9,"x")&gt;1,COUNTIF(G9:I9,"x")&gt;1),"Kies één optie",IF(AND(OR(C9="x",D9="x",E9="x",F9="x"),OR(G9="x",H9="x",I9="x")),"","&lt;&lt;"))</f>
        <v>&lt;&lt;</v>
      </c>
      <c r="N9" s="14"/>
    </row>
    <row r="10" spans="1:14" ht="25.35" customHeight="1">
      <c r="A10" s="235" t="s">
        <v>297</v>
      </c>
      <c r="B10" s="691" t="s">
        <v>261</v>
      </c>
      <c r="C10" s="263"/>
      <c r="D10" s="480"/>
      <c r="E10" s="59"/>
      <c r="F10" s="264"/>
      <c r="G10" s="252"/>
      <c r="H10" s="59"/>
      <c r="I10" s="268"/>
      <c r="J10" s="367"/>
      <c r="K10" s="509"/>
      <c r="L10" s="69" t="s">
        <v>419</v>
      </c>
      <c r="M10" s="92" t="str">
        <f>IF(OR(COUNTIF(C10:F10,"x")&gt;1,COUNTIF(G10:I10,"x")&gt;1),"Kies één optie",IF(AND(OR(C10="x",D10="x",E10="x",F10="x"),OR(G10="x",H10="x",I10="x")),"","&lt;&lt;"))</f>
        <v>&lt;&lt;</v>
      </c>
      <c r="N10" s="14"/>
    </row>
    <row r="11" spans="1:14" ht="34.5" customHeight="1">
      <c r="A11" s="231" t="s">
        <v>172</v>
      </c>
      <c r="B11" s="232" t="s">
        <v>424</v>
      </c>
      <c r="C11" s="262"/>
      <c r="D11" s="238"/>
      <c r="E11" s="238"/>
      <c r="F11" s="239"/>
      <c r="G11" s="262"/>
      <c r="H11" s="238"/>
      <c r="I11" s="238"/>
      <c r="J11" s="360"/>
      <c r="K11" s="303"/>
      <c r="M11" s="94"/>
      <c r="N11" s="14"/>
    </row>
    <row r="12" spans="1:14">
      <c r="A12" s="224" t="s">
        <v>297</v>
      </c>
      <c r="B12" s="402" t="s">
        <v>425</v>
      </c>
      <c r="C12" s="263"/>
      <c r="D12" s="480"/>
      <c r="E12" s="59"/>
      <c r="F12" s="264"/>
      <c r="G12" s="252"/>
      <c r="H12" s="59"/>
      <c r="I12" s="268"/>
      <c r="J12" s="361"/>
      <c r="K12" s="493"/>
      <c r="L12" s="69" t="s">
        <v>419</v>
      </c>
      <c r="M12" s="92" t="str">
        <f t="shared" ref="M12:M18" si="0">IF(OR(COUNTIF(C12:F12,"x")&gt;1,COUNTIF(G12:I12,"x")&gt;1),"Kies één optie",IF(AND(OR(C12="x",D12="x",E12="x",F12="x"),OR(G12="x",H12="x",I12="x")),"","&lt;&lt;"))</f>
        <v>&lt;&lt;</v>
      </c>
      <c r="N12" s="14"/>
    </row>
    <row r="13" spans="1:14">
      <c r="A13" s="224" t="s">
        <v>297</v>
      </c>
      <c r="B13" s="402" t="s">
        <v>426</v>
      </c>
      <c r="C13" s="263"/>
      <c r="D13" s="480"/>
      <c r="E13" s="59"/>
      <c r="F13" s="264"/>
      <c r="G13" s="252"/>
      <c r="H13" s="59"/>
      <c r="I13" s="268"/>
      <c r="J13" s="361"/>
      <c r="K13" s="493"/>
      <c r="L13" s="69" t="s">
        <v>419</v>
      </c>
      <c r="M13" s="92" t="str">
        <f t="shared" si="0"/>
        <v>&lt;&lt;</v>
      </c>
      <c r="N13" s="14"/>
    </row>
    <row r="14" spans="1:14">
      <c r="A14" s="224" t="s">
        <v>297</v>
      </c>
      <c r="B14" s="402" t="s">
        <v>427</v>
      </c>
      <c r="C14" s="263"/>
      <c r="D14" s="480"/>
      <c r="E14" s="59"/>
      <c r="F14" s="264"/>
      <c r="G14" s="252"/>
      <c r="H14" s="59"/>
      <c r="I14" s="268"/>
      <c r="J14" s="361"/>
      <c r="K14" s="493"/>
      <c r="L14" s="69" t="s">
        <v>419</v>
      </c>
      <c r="M14" s="92" t="str">
        <f t="shared" si="0"/>
        <v>&lt;&lt;</v>
      </c>
      <c r="N14" s="14"/>
    </row>
    <row r="15" spans="1:14">
      <c r="A15" s="235" t="s">
        <v>297</v>
      </c>
      <c r="B15" s="403" t="s">
        <v>428</v>
      </c>
      <c r="C15" s="274"/>
      <c r="D15" s="485"/>
      <c r="E15" s="243"/>
      <c r="F15" s="275"/>
      <c r="G15" s="295"/>
      <c r="H15" s="243"/>
      <c r="I15" s="269"/>
      <c r="J15" s="364"/>
      <c r="K15" s="496"/>
      <c r="L15" s="69" t="s">
        <v>419</v>
      </c>
      <c r="M15" s="92" t="str">
        <f t="shared" si="0"/>
        <v>&lt;&lt;</v>
      </c>
      <c r="N15" s="14"/>
    </row>
    <row r="16" spans="1:14" ht="59.25" customHeight="1">
      <c r="A16" s="226" t="s">
        <v>227</v>
      </c>
      <c r="B16" s="404" t="s">
        <v>224</v>
      </c>
      <c r="C16" s="279"/>
      <c r="D16" s="482"/>
      <c r="E16" s="245"/>
      <c r="F16" s="280"/>
      <c r="G16" s="294"/>
      <c r="H16" s="245"/>
      <c r="I16" s="271"/>
      <c r="J16" s="368"/>
      <c r="K16" s="495"/>
      <c r="L16" s="69" t="s">
        <v>419</v>
      </c>
      <c r="M16" s="92" t="str">
        <f t="shared" si="0"/>
        <v>&lt;&lt;</v>
      </c>
      <c r="N16" s="14"/>
    </row>
    <row r="17" spans="1:14" ht="36" customHeight="1">
      <c r="A17" s="226" t="s">
        <v>302</v>
      </c>
      <c r="B17" s="405" t="s">
        <v>764</v>
      </c>
      <c r="C17" s="279"/>
      <c r="D17" s="482"/>
      <c r="E17" s="245"/>
      <c r="F17" s="280"/>
      <c r="G17" s="294"/>
      <c r="H17" s="245"/>
      <c r="I17" s="271"/>
      <c r="J17" s="368"/>
      <c r="K17" s="495"/>
      <c r="L17" s="69" t="s">
        <v>419</v>
      </c>
      <c r="M17" s="92" t="str">
        <f t="shared" si="0"/>
        <v>&lt;&lt;</v>
      </c>
      <c r="N17" s="14"/>
    </row>
    <row r="18" spans="1:14" ht="36" customHeight="1">
      <c r="A18" s="296" t="s">
        <v>303</v>
      </c>
      <c r="B18" s="470" t="s">
        <v>763</v>
      </c>
      <c r="C18" s="471"/>
      <c r="D18" s="520"/>
      <c r="E18" s="472"/>
      <c r="F18" s="473"/>
      <c r="G18" s="474"/>
      <c r="H18" s="472"/>
      <c r="I18" s="475"/>
      <c r="J18" s="370"/>
      <c r="K18" s="510"/>
      <c r="L18" s="79" t="s">
        <v>419</v>
      </c>
      <c r="M18" s="92" t="str">
        <f t="shared" si="0"/>
        <v>&lt;&lt;</v>
      </c>
      <c r="N18" s="14"/>
    </row>
    <row r="19" spans="1:14" ht="14.25" customHeight="1">
      <c r="A19" s="223" t="s">
        <v>304</v>
      </c>
      <c r="B19" s="214" t="s">
        <v>281</v>
      </c>
      <c r="C19" s="273"/>
      <c r="D19" s="215"/>
      <c r="E19" s="215"/>
      <c r="F19" s="216"/>
      <c r="G19" s="215"/>
      <c r="H19" s="215"/>
      <c r="I19" s="215"/>
      <c r="J19" s="363"/>
      <c r="K19" s="469"/>
      <c r="M19" s="92"/>
      <c r="N19" s="14"/>
    </row>
    <row r="20" spans="1:14" ht="36.75" customHeight="1">
      <c r="A20" s="224" t="s">
        <v>297</v>
      </c>
      <c r="B20" s="201" t="s">
        <v>658</v>
      </c>
      <c r="C20" s="263"/>
      <c r="D20" s="480"/>
      <c r="E20" s="59"/>
      <c r="F20" s="264"/>
      <c r="G20" s="252"/>
      <c r="H20" s="59"/>
      <c r="I20" s="268"/>
      <c r="J20" s="361"/>
      <c r="K20" s="511" t="str">
        <f>IF(OR(D20="x",E20="x",F20="x"),"Specificeer op welke wijze in deze keuzelijst =&gt;",IF(C20="x","Geen protocol/eenduidige werkwijze binnen de school",""))</f>
        <v/>
      </c>
      <c r="L20" s="69" t="s">
        <v>419</v>
      </c>
      <c r="M20" s="92" t="str">
        <f>IF(OR(COUNTIF(C20:F20,"x")&gt;1,COUNTIF(G20:I20,"x")&gt;1),"Kies één optie",IF(AND(OR(C20="x",D20="x",E20="x",F20="x"),OR(G20="x",H20="x",I20="x")),"","&lt;&lt;"))</f>
        <v>&lt;&lt;</v>
      </c>
      <c r="N20" s="14"/>
    </row>
    <row r="21" spans="1:14" ht="25.5" customHeight="1">
      <c r="A21" s="235" t="s">
        <v>297</v>
      </c>
      <c r="B21" s="236" t="s">
        <v>287</v>
      </c>
      <c r="C21" s="263"/>
      <c r="D21" s="480"/>
      <c r="E21" s="59"/>
      <c r="F21" s="264"/>
      <c r="G21" s="252"/>
      <c r="H21" s="59"/>
      <c r="I21" s="268"/>
      <c r="J21" s="364"/>
      <c r="K21" s="496"/>
      <c r="L21" s="69" t="s">
        <v>419</v>
      </c>
      <c r="M21" s="92" t="str">
        <f>IF(OR(COUNTIF(C21:F21,"x")&gt;1,COUNTIF(G21:I21,"x")&gt;1),"Kies één optie",IF(AND(OR(C21="x",D21="x",E21="x",F21="x"),OR(G21="x",H21="x",I21="x")),"","&lt;&lt;"))</f>
        <v>&lt;&lt;</v>
      </c>
      <c r="N21" s="14"/>
    </row>
    <row r="22" spans="1:14">
      <c r="A22" s="231" t="s">
        <v>305</v>
      </c>
      <c r="B22" s="232" t="s">
        <v>483</v>
      </c>
      <c r="C22" s="262"/>
      <c r="D22" s="238"/>
      <c r="E22" s="238"/>
      <c r="F22" s="239"/>
      <c r="G22" s="238"/>
      <c r="H22" s="238"/>
      <c r="I22" s="238"/>
      <c r="J22" s="360"/>
      <c r="K22" s="303"/>
      <c r="M22" s="94"/>
      <c r="N22" s="14"/>
    </row>
    <row r="23" spans="1:14" ht="46.5" customHeight="1">
      <c r="A23" s="224" t="s">
        <v>297</v>
      </c>
      <c r="B23" s="201" t="s">
        <v>258</v>
      </c>
      <c r="C23" s="263"/>
      <c r="D23" s="480"/>
      <c r="E23" s="59"/>
      <c r="F23" s="264"/>
      <c r="G23" s="252"/>
      <c r="H23" s="59"/>
      <c r="I23" s="268"/>
      <c r="J23" s="361"/>
      <c r="K23" s="493"/>
      <c r="L23" s="69" t="s">
        <v>419</v>
      </c>
      <c r="M23" s="92" t="str">
        <f>IF(OR(COUNTIF(C23:F23,"x")&gt;1,COUNTIF(G23:I23,"x")&gt;1),"Kies één optie",IF(AND(OR(C23="x",D23="x",E23="x",F23="x"),OR(G23="x",H23="x",I23="x")),"","&lt;&lt;"))</f>
        <v>&lt;&lt;</v>
      </c>
      <c r="N23" s="14"/>
    </row>
    <row r="24" spans="1:14" ht="36.75" customHeight="1">
      <c r="A24" s="235" t="s">
        <v>297</v>
      </c>
      <c r="B24" s="236" t="s">
        <v>257</v>
      </c>
      <c r="C24" s="263"/>
      <c r="D24" s="480"/>
      <c r="E24" s="59"/>
      <c r="F24" s="264"/>
      <c r="G24" s="252"/>
      <c r="H24" s="59"/>
      <c r="I24" s="268"/>
      <c r="J24" s="364"/>
      <c r="K24" s="496"/>
      <c r="L24" s="69" t="s">
        <v>419</v>
      </c>
      <c r="M24" s="92" t="str">
        <f>IF(OR(COUNTIF(C24:F24,"x")&gt;1,COUNTIF(G24:I24,"x")&gt;1),"Kies één optie",IF(AND(OR(C24="x",D24="x",E24="x",F24="x"),OR(G24="x",H24="x",I24="x")),"","&lt;&lt;"))</f>
        <v>&lt;&lt;</v>
      </c>
      <c r="N24" s="14"/>
    </row>
    <row r="25" spans="1:14" ht="47.45" customHeight="1">
      <c r="A25" s="231" t="s">
        <v>306</v>
      </c>
      <c r="B25" s="232" t="s">
        <v>262</v>
      </c>
      <c r="C25" s="262"/>
      <c r="D25" s="238"/>
      <c r="E25" s="238"/>
      <c r="F25" s="239"/>
      <c r="G25" s="238"/>
      <c r="H25" s="238"/>
      <c r="I25" s="238"/>
      <c r="J25" s="360"/>
      <c r="K25" s="303"/>
      <c r="M25" s="94"/>
      <c r="N25" s="14"/>
    </row>
    <row r="26" spans="1:14">
      <c r="A26" s="224" t="s">
        <v>297</v>
      </c>
      <c r="B26" s="201" t="s">
        <v>452</v>
      </c>
      <c r="C26" s="263"/>
      <c r="D26" s="480"/>
      <c r="E26" s="59"/>
      <c r="F26" s="264"/>
      <c r="G26" s="252"/>
      <c r="H26" s="59"/>
      <c r="I26" s="268"/>
      <c r="J26" s="361"/>
      <c r="K26" s="493"/>
      <c r="L26" s="69" t="s">
        <v>419</v>
      </c>
      <c r="M26" s="92" t="str">
        <f>IF(OR(COUNTIF(C26:F26,"x")&gt;1,COUNTIF(G26:I26,"x")&gt;1),"Kies één optie",IF(AND(OR(C26="x",D26="x",E26="x",F26="x"),OR(G26="x",H26="x",I26="x")),"","&lt;&lt;"))</f>
        <v>&lt;&lt;</v>
      </c>
      <c r="N26" s="14"/>
    </row>
    <row r="27" spans="1:14">
      <c r="A27" s="235" t="s">
        <v>297</v>
      </c>
      <c r="B27" s="236" t="s">
        <v>453</v>
      </c>
      <c r="C27" s="263"/>
      <c r="D27" s="480"/>
      <c r="E27" s="59"/>
      <c r="F27" s="264"/>
      <c r="G27" s="252"/>
      <c r="H27" s="59"/>
      <c r="I27" s="268"/>
      <c r="J27" s="364"/>
      <c r="K27" s="496"/>
      <c r="L27" s="69" t="s">
        <v>419</v>
      </c>
      <c r="M27" s="92" t="str">
        <f>IF(OR(COUNTIF(C27:F27,"x")&gt;1,COUNTIF(G27:I27,"x")&gt;1),"Kies één optie",IF(AND(OR(C27="x",D27="x",E27="x",F27="x"),OR(G27="x",H27="x",I27="x")),"","&lt;&lt;"))</f>
        <v>&lt;&lt;</v>
      </c>
      <c r="N27" s="14"/>
    </row>
    <row r="28" spans="1:14" ht="36" customHeight="1">
      <c r="A28" s="231" t="s">
        <v>307</v>
      </c>
      <c r="B28" s="232" t="s">
        <v>270</v>
      </c>
      <c r="C28" s="262"/>
      <c r="D28" s="238"/>
      <c r="E28" s="238"/>
      <c r="F28" s="239"/>
      <c r="G28" s="238"/>
      <c r="H28" s="238"/>
      <c r="I28" s="238"/>
      <c r="J28" s="360"/>
      <c r="K28" s="303"/>
      <c r="M28" s="94"/>
      <c r="N28" s="14"/>
    </row>
    <row r="29" spans="1:14" ht="14.25" customHeight="1">
      <c r="A29" s="224" t="s">
        <v>297</v>
      </c>
      <c r="B29" s="201" t="s">
        <v>458</v>
      </c>
      <c r="C29" s="263"/>
      <c r="D29" s="480"/>
      <c r="E29" s="59"/>
      <c r="F29" s="264"/>
      <c r="G29" s="252"/>
      <c r="H29" s="59"/>
      <c r="I29" s="268"/>
      <c r="J29" s="361"/>
      <c r="K29" s="493"/>
      <c r="L29" s="69" t="s">
        <v>419</v>
      </c>
      <c r="M29" s="92" t="str">
        <f t="shared" ref="M29:M35" si="1">IF(OR(COUNTIF(C29:F29,"x")&gt;1,COUNTIF(G29:I29,"x")&gt;1),"Kies één optie",IF(AND(OR(C29="x",D29="x",E29="x",F29="x"),OR(G29="x",H29="x",I29="x")),"","&lt;&lt;"))</f>
        <v>&lt;&lt;</v>
      </c>
      <c r="N29" s="14"/>
    </row>
    <row r="30" spans="1:14">
      <c r="A30" s="224" t="s">
        <v>297</v>
      </c>
      <c r="B30" s="201" t="s">
        <v>255</v>
      </c>
      <c r="C30" s="263"/>
      <c r="D30" s="480"/>
      <c r="E30" s="59"/>
      <c r="F30" s="264"/>
      <c r="G30" s="252"/>
      <c r="H30" s="59"/>
      <c r="I30" s="268"/>
      <c r="J30" s="361"/>
      <c r="K30" s="493"/>
      <c r="L30" s="69" t="s">
        <v>419</v>
      </c>
      <c r="M30" s="92" t="str">
        <f t="shared" si="1"/>
        <v>&lt;&lt;</v>
      </c>
      <c r="N30" s="14"/>
    </row>
    <row r="31" spans="1:14">
      <c r="A31" s="224" t="s">
        <v>297</v>
      </c>
      <c r="B31" s="406" t="s">
        <v>254</v>
      </c>
      <c r="C31" s="263"/>
      <c r="D31" s="480"/>
      <c r="E31" s="59"/>
      <c r="F31" s="264"/>
      <c r="G31" s="252"/>
      <c r="H31" s="59"/>
      <c r="I31" s="268"/>
      <c r="J31" s="361"/>
      <c r="K31" s="493"/>
      <c r="L31" s="69" t="s">
        <v>419</v>
      </c>
      <c r="M31" s="92" t="str">
        <f t="shared" si="1"/>
        <v>&lt;&lt;</v>
      </c>
      <c r="N31" s="14"/>
    </row>
    <row r="32" spans="1:14" ht="25.35" customHeight="1">
      <c r="A32" s="224" t="s">
        <v>297</v>
      </c>
      <c r="B32" s="406" t="s">
        <v>533</v>
      </c>
      <c r="C32" s="263"/>
      <c r="D32" s="480"/>
      <c r="E32" s="59"/>
      <c r="F32" s="264"/>
      <c r="G32" s="252"/>
      <c r="H32" s="59"/>
      <c r="I32" s="268"/>
      <c r="J32" s="361"/>
      <c r="K32" s="493"/>
      <c r="L32" s="69" t="s">
        <v>419</v>
      </c>
      <c r="M32" s="92" t="str">
        <f t="shared" si="1"/>
        <v>&lt;&lt;</v>
      </c>
      <c r="N32" s="14"/>
    </row>
    <row r="33" spans="1:15">
      <c r="A33" s="224" t="s">
        <v>297</v>
      </c>
      <c r="B33" s="406" t="s">
        <v>457</v>
      </c>
      <c r="C33" s="263"/>
      <c r="D33" s="480"/>
      <c r="E33" s="59"/>
      <c r="F33" s="264"/>
      <c r="G33" s="252"/>
      <c r="H33" s="59"/>
      <c r="I33" s="268"/>
      <c r="J33" s="361"/>
      <c r="K33" s="493"/>
      <c r="L33" s="69" t="s">
        <v>419</v>
      </c>
      <c r="M33" s="92" t="str">
        <f t="shared" si="1"/>
        <v>&lt;&lt;</v>
      </c>
      <c r="N33" s="14"/>
    </row>
    <row r="34" spans="1:15" ht="14.25" customHeight="1">
      <c r="A34" s="235" t="s">
        <v>297</v>
      </c>
      <c r="B34" s="408" t="s">
        <v>256</v>
      </c>
      <c r="C34" s="274"/>
      <c r="D34" s="485"/>
      <c r="E34" s="243"/>
      <c r="F34" s="275"/>
      <c r="G34" s="295"/>
      <c r="H34" s="243"/>
      <c r="I34" s="269"/>
      <c r="J34" s="364"/>
      <c r="K34" s="496"/>
      <c r="L34" s="69" t="s">
        <v>419</v>
      </c>
      <c r="M34" s="92" t="str">
        <f t="shared" si="1"/>
        <v>&lt;&lt;</v>
      </c>
      <c r="N34" s="14"/>
    </row>
    <row r="35" spans="1:15" ht="25.35" customHeight="1">
      <c r="A35" s="125" t="s">
        <v>308</v>
      </c>
      <c r="B35" s="406" t="s">
        <v>765</v>
      </c>
      <c r="C35" s="326"/>
      <c r="D35" s="521"/>
      <c r="E35" s="62"/>
      <c r="F35" s="327"/>
      <c r="G35" s="399"/>
      <c r="H35" s="62"/>
      <c r="I35" s="400"/>
      <c r="J35" s="401"/>
      <c r="K35" s="512"/>
      <c r="L35" s="69" t="s">
        <v>419</v>
      </c>
      <c r="M35" s="92" t="str">
        <f t="shared" si="1"/>
        <v>&lt;&lt;</v>
      </c>
      <c r="N35" s="14"/>
    </row>
    <row r="36" spans="1:15" ht="35.25" customHeight="1">
      <c r="A36" s="231" t="s">
        <v>309</v>
      </c>
      <c r="B36" s="407" t="s">
        <v>766</v>
      </c>
      <c r="C36" s="262"/>
      <c r="D36" s="238"/>
      <c r="E36" s="238"/>
      <c r="F36" s="239"/>
      <c r="G36" s="238"/>
      <c r="H36" s="238"/>
      <c r="I36" s="238"/>
      <c r="J36" s="360"/>
      <c r="K36" s="303"/>
      <c r="M36" s="92"/>
      <c r="N36" s="14"/>
    </row>
    <row r="37" spans="1:15" ht="13.5" customHeight="1">
      <c r="A37" s="224" t="s">
        <v>297</v>
      </c>
      <c r="B37" s="406" t="s">
        <v>279</v>
      </c>
      <c r="C37" s="263"/>
      <c r="D37" s="480"/>
      <c r="E37" s="59"/>
      <c r="F37" s="264"/>
      <c r="G37" s="252"/>
      <c r="H37" s="59"/>
      <c r="I37" s="268"/>
      <c r="J37" s="361"/>
      <c r="K37" s="493"/>
      <c r="L37" s="69" t="s">
        <v>419</v>
      </c>
      <c r="M37" s="92" t="str">
        <f>IF(OR(COUNTIF(C37:F37,"x")&gt;1,COUNTIF(G37:I37,"x")&gt;1),"Kies één optie",IF(AND(OR(C37="x",D37="x",E37="x",F37="x"),OR(G37="x",H37="x",I37="x")),"","&lt;&lt;"))</f>
        <v>&lt;&lt;</v>
      </c>
      <c r="N37" s="14"/>
    </row>
    <row r="38" spans="1:15" ht="14.25" customHeight="1">
      <c r="A38" s="224" t="s">
        <v>297</v>
      </c>
      <c r="B38" s="406" t="s">
        <v>280</v>
      </c>
      <c r="C38" s="274"/>
      <c r="D38" s="485"/>
      <c r="E38" s="243"/>
      <c r="F38" s="275"/>
      <c r="G38" s="295"/>
      <c r="H38" s="243"/>
      <c r="I38" s="275"/>
      <c r="J38" s="361"/>
      <c r="K38" s="493"/>
      <c r="L38" s="69" t="s">
        <v>419</v>
      </c>
      <c r="M38" s="92" t="str">
        <f>IF(OR(COUNTIF(C38:F38,"x")&gt;1,COUNTIF(G38:I38,"x")&gt;1),"Kies één optie",IF(AND(OR(C38="x",D38="x",E38="x",F38="x"),OR(G38="x",H38="x",I38="x")),"","&lt;&lt;"))</f>
        <v>&lt;&lt;</v>
      </c>
      <c r="N38" s="14"/>
    </row>
    <row r="39" spans="1:15" ht="48" customHeight="1">
      <c r="A39" s="296" t="s">
        <v>310</v>
      </c>
      <c r="B39" s="409" t="s">
        <v>767</v>
      </c>
      <c r="C39" s="313"/>
      <c r="D39" s="483"/>
      <c r="E39" s="308"/>
      <c r="F39" s="314"/>
      <c r="G39" s="310"/>
      <c r="H39" s="308"/>
      <c r="I39" s="309"/>
      <c r="J39" s="370"/>
      <c r="K39" s="510"/>
      <c r="L39" s="69" t="s">
        <v>419</v>
      </c>
      <c r="M39" s="92" t="str">
        <f>IF(OR(COUNTIF(C39:F39,"x")&gt;1,COUNTIF(G39:I39,"x")&gt;1),"Kies één optie",IF(AND(OR(C39="x",D39="x",E39="x",F39="x"),OR(G39="x",H39="x",I39="x")),"","&lt;&lt;"))</f>
        <v>&lt;&lt;</v>
      </c>
      <c r="N39" s="14"/>
    </row>
    <row r="40" spans="1:15" ht="6" customHeight="1">
      <c r="A40" s="769"/>
      <c r="B40" s="769"/>
      <c r="C40" s="769"/>
      <c r="D40" s="769"/>
      <c r="E40" s="769"/>
      <c r="F40" s="769"/>
      <c r="G40" s="769"/>
      <c r="H40" s="769"/>
      <c r="I40" s="769"/>
      <c r="J40" s="769"/>
      <c r="K40" s="769"/>
      <c r="L40" s="77"/>
      <c r="M40" s="96"/>
      <c r="N40" s="14"/>
      <c r="O40" s="14"/>
    </row>
    <row r="41" spans="1:15" ht="24" customHeight="1">
      <c r="A41" s="247"/>
      <c r="B41" s="766" t="s">
        <v>243</v>
      </c>
      <c r="C41" s="767"/>
      <c r="D41" s="767"/>
      <c r="E41" s="767"/>
      <c r="F41" s="767"/>
      <c r="G41" s="767"/>
      <c r="H41" s="767"/>
      <c r="I41" s="767"/>
      <c r="J41" s="767"/>
      <c r="K41" s="768"/>
      <c r="L41" s="76">
        <f>COUNTIF(L42:L58,"x")</f>
        <v>14</v>
      </c>
      <c r="M41" s="94"/>
      <c r="N41" s="14"/>
    </row>
    <row r="42" spans="1:15" ht="37.5" customHeight="1">
      <c r="A42" s="125" t="s">
        <v>311</v>
      </c>
      <c r="B42" s="255" t="s">
        <v>266</v>
      </c>
      <c r="C42" s="298"/>
      <c r="D42" s="56"/>
      <c r="E42" s="56"/>
      <c r="F42" s="208"/>
      <c r="G42" s="298"/>
      <c r="H42" s="56"/>
      <c r="I42" s="208"/>
      <c r="J42" s="369"/>
      <c r="K42" s="338"/>
      <c r="M42" s="94"/>
      <c r="N42" s="14"/>
    </row>
    <row r="43" spans="1:15">
      <c r="A43" s="224" t="s">
        <v>297</v>
      </c>
      <c r="B43" s="255" t="s">
        <v>267</v>
      </c>
      <c r="C43" s="263"/>
      <c r="D43" s="480"/>
      <c r="E43" s="59"/>
      <c r="F43" s="264"/>
      <c r="G43" s="252"/>
      <c r="H43" s="59"/>
      <c r="I43" s="268"/>
      <c r="J43" s="361"/>
      <c r="K43" s="488"/>
      <c r="L43" s="69" t="s">
        <v>419</v>
      </c>
      <c r="M43" s="92" t="str">
        <f>IF(OR(COUNTIF(C43:F43,"x")&gt;1,COUNTIF(G43:I43,"x")&gt;1),"Kies één optie",IF(AND(OR(C43="x",D43="x",E43="x",F43="x"),OR(G43="x",H43="x",I43="x")),"","&lt;&lt;"))</f>
        <v>&lt;&lt;</v>
      </c>
      <c r="N43" s="14"/>
    </row>
    <row r="44" spans="1:15">
      <c r="A44" s="224" t="s">
        <v>297</v>
      </c>
      <c r="B44" s="255" t="s">
        <v>431</v>
      </c>
      <c r="C44" s="263"/>
      <c r="D44" s="480"/>
      <c r="E44" s="59"/>
      <c r="F44" s="264"/>
      <c r="G44" s="252"/>
      <c r="H44" s="59"/>
      <c r="I44" s="268"/>
      <c r="J44" s="361"/>
      <c r="K44" s="488"/>
      <c r="L44" s="69" t="s">
        <v>419</v>
      </c>
      <c r="M44" s="92" t="str">
        <f>IF(OR(COUNTIF(C44:F44,"x")&gt;1,COUNTIF(G44:I44,"x")&gt;1),"Kies één optie",IF(AND(OR(C44="x",D44="x",E44="x",F44="x"),OR(G44="x",H44="x",I44="x")),"","&lt;&lt;"))</f>
        <v>&lt;&lt;</v>
      </c>
      <c r="N44" s="14"/>
    </row>
    <row r="45" spans="1:15">
      <c r="A45" s="235" t="s">
        <v>297</v>
      </c>
      <c r="B45" s="286" t="s">
        <v>286</v>
      </c>
      <c r="C45" s="263"/>
      <c r="D45" s="480"/>
      <c r="E45" s="59"/>
      <c r="F45" s="264"/>
      <c r="G45" s="252"/>
      <c r="H45" s="59"/>
      <c r="I45" s="268"/>
      <c r="J45" s="364"/>
      <c r="K45" s="501"/>
      <c r="L45" s="69" t="s">
        <v>419</v>
      </c>
      <c r="M45" s="92" t="str">
        <f>IF(OR(COUNTIF(C45:F45,"x")&gt;1,COUNTIF(G45:I45,"x")&gt;1),"Kies één optie",IF(AND(OR(C45="x",D45="x",E45="x",F45="x"),OR(G45="x",H45="x",I45="x")),"","&lt;&lt;"))</f>
        <v>&lt;&lt;</v>
      </c>
      <c r="N45" s="14"/>
    </row>
    <row r="46" spans="1:15" ht="37.5" customHeight="1">
      <c r="A46" s="231" t="s">
        <v>312</v>
      </c>
      <c r="B46" s="254" t="s">
        <v>768</v>
      </c>
      <c r="C46" s="262"/>
      <c r="D46" s="238"/>
      <c r="E46" s="238"/>
      <c r="F46" s="239"/>
      <c r="G46" s="262"/>
      <c r="H46" s="238"/>
      <c r="I46" s="239"/>
      <c r="J46" s="360"/>
      <c r="K46" s="304"/>
      <c r="M46" s="92"/>
      <c r="N46" s="14"/>
    </row>
    <row r="47" spans="1:15" ht="25.35" customHeight="1">
      <c r="A47" s="224" t="s">
        <v>297</v>
      </c>
      <c r="B47" s="287" t="s">
        <v>289</v>
      </c>
      <c r="C47" s="263"/>
      <c r="D47" s="480"/>
      <c r="E47" s="59"/>
      <c r="F47" s="264"/>
      <c r="G47" s="252"/>
      <c r="H47" s="59"/>
      <c r="I47" s="268"/>
      <c r="J47" s="361"/>
      <c r="K47" s="488"/>
      <c r="L47" s="69" t="s">
        <v>419</v>
      </c>
      <c r="M47" s="92" t="str">
        <f>IF(OR(COUNTIF(C47:F47,"x")&gt;1,COUNTIF(G47:I47,"x")&gt;1),"Kies één optie",IF(AND(OR(C47="x",D47="x",E47="x",F47="x"),OR(G47="x",H47="x",I47="x")),"","&lt;&lt;"))</f>
        <v>&lt;&lt;</v>
      </c>
      <c r="N47" s="14"/>
    </row>
    <row r="48" spans="1:15">
      <c r="A48" s="224" t="s">
        <v>297</v>
      </c>
      <c r="B48" s="255" t="s">
        <v>244</v>
      </c>
      <c r="C48" s="263"/>
      <c r="D48" s="480"/>
      <c r="E48" s="59"/>
      <c r="F48" s="264"/>
      <c r="G48" s="252"/>
      <c r="H48" s="59"/>
      <c r="I48" s="268"/>
      <c r="J48" s="361"/>
      <c r="K48" s="488"/>
      <c r="L48" s="69" t="s">
        <v>419</v>
      </c>
      <c r="M48" s="92" t="str">
        <f>IF(OR(COUNTIF(C48:F48,"x")&gt;1,COUNTIF(G48:I48,"x")&gt;1),"Kies één optie",IF(AND(OR(C48="x",D48="x",E48="x",F48="x"),OR(G48="x",H48="x",I48="x")),"","&lt;&lt;"))</f>
        <v>&lt;&lt;</v>
      </c>
      <c r="N48" s="14"/>
    </row>
    <row r="49" spans="1:15">
      <c r="A49" s="235" t="s">
        <v>297</v>
      </c>
      <c r="B49" s="286" t="s">
        <v>462</v>
      </c>
      <c r="C49" s="274"/>
      <c r="D49" s="485"/>
      <c r="E49" s="243"/>
      <c r="F49" s="275"/>
      <c r="G49" s="295"/>
      <c r="H49" s="243"/>
      <c r="I49" s="269"/>
      <c r="J49" s="364"/>
      <c r="K49" s="501"/>
      <c r="L49" s="69" t="s">
        <v>419</v>
      </c>
      <c r="M49" s="92" t="str">
        <f>IF(OR(COUNTIF(C49:F49,"x")&gt;1,COUNTIF(G49:I49,"x")&gt;1),"Kies één optie",IF(AND(OR(C49="x",D49="x",E49="x",F49="x"),OR(G49="x",H49="x",I49="x")),"","&lt;&lt;"))</f>
        <v>&lt;&lt;</v>
      </c>
      <c r="N49" s="14"/>
    </row>
    <row r="50" spans="1:15" ht="37.5" customHeight="1">
      <c r="A50" s="231" t="s">
        <v>313</v>
      </c>
      <c r="B50" s="411" t="s">
        <v>769</v>
      </c>
      <c r="C50" s="326"/>
      <c r="D50" s="521"/>
      <c r="E50" s="62"/>
      <c r="F50" s="327"/>
      <c r="G50" s="399"/>
      <c r="H50" s="62"/>
      <c r="I50" s="400"/>
      <c r="J50" s="401"/>
      <c r="K50" s="514"/>
      <c r="L50" s="69" t="s">
        <v>419</v>
      </c>
      <c r="M50" s="92" t="str">
        <f>IF(OR(COUNTIF(C50:F50,"x")&gt;1,COUNTIF(G50:I50,"x")&gt;1),"Kies één optie",IF(AND(OR(C50="x",D50="x",E50="x",F50="x"),OR(G50="x",H50="x",I50="x")),"","&lt;&lt;"))</f>
        <v>&lt;&lt;</v>
      </c>
      <c r="N50" s="14"/>
    </row>
    <row r="51" spans="1:15" ht="35.25" customHeight="1">
      <c r="A51" s="231" t="s">
        <v>314</v>
      </c>
      <c r="B51" s="254" t="s">
        <v>282</v>
      </c>
      <c r="C51" s="276"/>
      <c r="D51" s="233"/>
      <c r="E51" s="233"/>
      <c r="F51" s="234"/>
      <c r="G51" s="276"/>
      <c r="H51" s="233"/>
      <c r="I51" s="234"/>
      <c r="J51" s="366"/>
      <c r="K51" s="305"/>
      <c r="M51" s="92"/>
      <c r="N51" s="14"/>
    </row>
    <row r="52" spans="1:15" ht="13.5" customHeight="1">
      <c r="A52" s="224" t="s">
        <v>297</v>
      </c>
      <c r="B52" s="255" t="s">
        <v>283</v>
      </c>
      <c r="C52" s="263"/>
      <c r="D52" s="480"/>
      <c r="E52" s="59"/>
      <c r="F52" s="264"/>
      <c r="G52" s="252"/>
      <c r="H52" s="59"/>
      <c r="I52" s="268"/>
      <c r="J52" s="361"/>
      <c r="K52" s="488"/>
      <c r="L52" s="69" t="s">
        <v>419</v>
      </c>
      <c r="M52" s="92" t="str">
        <f t="shared" ref="M52:M58" si="2">IF(OR(COUNTIF(C52:F52,"x")&gt;1,COUNTIF(G52:I52,"x")&gt;1),"Kies één optie",IF(AND(OR(C52="x",D52="x",E52="x",F52="x"),OR(G52="x",H52="x",I52="x")),"","&lt;&lt;"))</f>
        <v>&lt;&lt;</v>
      </c>
      <c r="N52" s="14"/>
    </row>
    <row r="53" spans="1:15">
      <c r="A53" s="235" t="s">
        <v>297</v>
      </c>
      <c r="B53" s="286" t="s">
        <v>284</v>
      </c>
      <c r="C53" s="274"/>
      <c r="D53" s="485"/>
      <c r="E53" s="243"/>
      <c r="F53" s="275"/>
      <c r="G53" s="295"/>
      <c r="H53" s="243"/>
      <c r="I53" s="275"/>
      <c r="J53" s="367"/>
      <c r="K53" s="513"/>
      <c r="L53" s="69" t="s">
        <v>419</v>
      </c>
      <c r="M53" s="92" t="str">
        <f t="shared" si="2"/>
        <v>&lt;&lt;</v>
      </c>
      <c r="N53" s="14"/>
    </row>
    <row r="54" spans="1:15" ht="37.5" customHeight="1">
      <c r="A54" s="125" t="s">
        <v>315</v>
      </c>
      <c r="B54" s="255" t="s">
        <v>288</v>
      </c>
      <c r="C54" s="279"/>
      <c r="D54" s="482"/>
      <c r="E54" s="245"/>
      <c r="F54" s="280"/>
      <c r="G54" s="294"/>
      <c r="H54" s="245"/>
      <c r="I54" s="280"/>
      <c r="J54" s="365"/>
      <c r="K54" s="514"/>
      <c r="L54" s="69" t="s">
        <v>419</v>
      </c>
      <c r="M54" s="92" t="str">
        <f t="shared" si="2"/>
        <v>&lt;&lt;</v>
      </c>
      <c r="N54" s="14"/>
    </row>
    <row r="55" spans="1:15" ht="47.45" customHeight="1">
      <c r="A55" s="226" t="s">
        <v>316</v>
      </c>
      <c r="B55" s="288" t="s">
        <v>271</v>
      </c>
      <c r="C55" s="279"/>
      <c r="D55" s="482"/>
      <c r="E55" s="245"/>
      <c r="F55" s="280"/>
      <c r="G55" s="294"/>
      <c r="H55" s="245"/>
      <c r="I55" s="280"/>
      <c r="J55" s="368"/>
      <c r="K55" s="490"/>
      <c r="L55" s="69" t="s">
        <v>419</v>
      </c>
      <c r="M55" s="92" t="str">
        <f t="shared" si="2"/>
        <v>&lt;&lt;</v>
      </c>
      <c r="N55" s="14"/>
    </row>
    <row r="56" spans="1:15" ht="37.5" customHeight="1">
      <c r="A56" s="231" t="s">
        <v>317</v>
      </c>
      <c r="B56" s="254" t="s">
        <v>273</v>
      </c>
      <c r="C56" s="279"/>
      <c r="D56" s="482"/>
      <c r="E56" s="245"/>
      <c r="F56" s="280"/>
      <c r="G56" s="294"/>
      <c r="H56" s="245"/>
      <c r="I56" s="280"/>
      <c r="J56" s="365"/>
      <c r="K56" s="514"/>
      <c r="L56" s="79" t="s">
        <v>419</v>
      </c>
      <c r="M56" s="92" t="str">
        <f t="shared" si="2"/>
        <v>&lt;&lt;</v>
      </c>
      <c r="N56" s="14"/>
    </row>
    <row r="57" spans="1:15" ht="37.5" customHeight="1">
      <c r="A57" s="231" t="s">
        <v>318</v>
      </c>
      <c r="B57" s="254" t="s">
        <v>274</v>
      </c>
      <c r="C57" s="279"/>
      <c r="D57" s="482"/>
      <c r="E57" s="245"/>
      <c r="F57" s="280"/>
      <c r="G57" s="294"/>
      <c r="H57" s="245"/>
      <c r="I57" s="280"/>
      <c r="J57" s="365"/>
      <c r="K57" s="514"/>
      <c r="L57" s="69" t="s">
        <v>419</v>
      </c>
      <c r="M57" s="92" t="str">
        <f t="shared" si="2"/>
        <v>&lt;&lt;</v>
      </c>
      <c r="N57" s="14"/>
    </row>
    <row r="58" spans="1:15" ht="37.5" customHeight="1">
      <c r="A58" s="296" t="s">
        <v>319</v>
      </c>
      <c r="B58" s="412" t="s">
        <v>272</v>
      </c>
      <c r="C58" s="313"/>
      <c r="D58" s="483"/>
      <c r="E58" s="308"/>
      <c r="F58" s="314"/>
      <c r="G58" s="310"/>
      <c r="H58" s="308"/>
      <c r="I58" s="309"/>
      <c r="J58" s="370"/>
      <c r="K58" s="515"/>
      <c r="L58" s="79" t="s">
        <v>419</v>
      </c>
      <c r="M58" s="92" t="str">
        <f t="shared" si="2"/>
        <v>&lt;&lt;</v>
      </c>
      <c r="N58" s="14"/>
    </row>
    <row r="59" spans="1:15" ht="6" customHeight="1">
      <c r="A59" s="769"/>
      <c r="B59" s="769"/>
      <c r="C59" s="769"/>
      <c r="D59" s="769"/>
      <c r="E59" s="769"/>
      <c r="F59" s="769"/>
      <c r="G59" s="769"/>
      <c r="H59" s="769"/>
      <c r="I59" s="769"/>
      <c r="J59" s="769"/>
      <c r="K59" s="769"/>
      <c r="L59" s="77"/>
      <c r="M59" s="435"/>
      <c r="N59" s="14"/>
      <c r="O59" s="14"/>
    </row>
    <row r="60" spans="1:15" ht="24" customHeight="1">
      <c r="A60" s="247"/>
      <c r="B60" s="767" t="s">
        <v>245</v>
      </c>
      <c r="C60" s="767"/>
      <c r="D60" s="767"/>
      <c r="E60" s="767"/>
      <c r="F60" s="767"/>
      <c r="G60" s="767"/>
      <c r="H60" s="767"/>
      <c r="I60" s="767"/>
      <c r="J60" s="767"/>
      <c r="K60" s="768"/>
      <c r="L60" s="76">
        <f>COUNTIF(L61:L71,"x")</f>
        <v>9</v>
      </c>
      <c r="M60" s="94"/>
      <c r="N60" s="14"/>
    </row>
    <row r="61" spans="1:15" ht="37.5" customHeight="1">
      <c r="A61" s="248" t="s">
        <v>320</v>
      </c>
      <c r="B61" s="286" t="s">
        <v>285</v>
      </c>
      <c r="C61" s="326"/>
      <c r="D61" s="521"/>
      <c r="E61" s="62"/>
      <c r="F61" s="327"/>
      <c r="G61" s="399"/>
      <c r="H61" s="62"/>
      <c r="I61" s="400"/>
      <c r="J61" s="367"/>
      <c r="K61" s="513"/>
      <c r="L61" s="69" t="s">
        <v>419</v>
      </c>
      <c r="M61" s="92" t="str">
        <f>IF(OR(COUNTIF(C61:F61,"x")&gt;1,COUNTIF(G61:I61,"x")&gt;1),"Kies één optie",IF(AND(OR(C61="x",D61="x",E61="x",F61="x"),OR(G61="x",H61="x",I61="x")),"","&lt;&lt;"))</f>
        <v>&lt;&lt;</v>
      </c>
      <c r="N61" s="14"/>
    </row>
    <row r="62" spans="1:15" ht="25.35" customHeight="1">
      <c r="A62" s="249" t="s">
        <v>321</v>
      </c>
      <c r="B62" s="254" t="s">
        <v>250</v>
      </c>
      <c r="C62" s="262"/>
      <c r="D62" s="238"/>
      <c r="E62" s="238"/>
      <c r="F62" s="239"/>
      <c r="G62" s="262"/>
      <c r="H62" s="238"/>
      <c r="I62" s="239"/>
      <c r="J62" s="360"/>
      <c r="K62" s="304"/>
      <c r="M62" s="92"/>
      <c r="N62" s="14"/>
    </row>
    <row r="63" spans="1:15">
      <c r="A63" s="250" t="s">
        <v>297</v>
      </c>
      <c r="B63" s="255" t="s">
        <v>253</v>
      </c>
      <c r="C63" s="263"/>
      <c r="D63" s="480"/>
      <c r="E63" s="59"/>
      <c r="F63" s="264"/>
      <c r="G63" s="252"/>
      <c r="H63" s="59"/>
      <c r="I63" s="268"/>
      <c r="J63" s="361"/>
      <c r="K63" s="488"/>
      <c r="L63" s="69" t="s">
        <v>419</v>
      </c>
      <c r="M63" s="92" t="str">
        <f>IF(OR(COUNTIF(C63:F63,"x")&gt;1,COUNTIF(G63:I63,"x")&gt;1),"Kies één optie",IF(AND(OR(C63="x",D63="x",E63="x",F63="x"),OR(G63="x",H63="x",I63="x")),"","&lt;&lt;"))</f>
        <v>&lt;&lt;</v>
      </c>
      <c r="N63" s="14"/>
    </row>
    <row r="64" spans="1:15">
      <c r="A64" s="250" t="s">
        <v>297</v>
      </c>
      <c r="B64" s="255" t="s">
        <v>268</v>
      </c>
      <c r="C64" s="263"/>
      <c r="D64" s="480"/>
      <c r="E64" s="59"/>
      <c r="F64" s="264"/>
      <c r="G64" s="252"/>
      <c r="H64" s="59"/>
      <c r="I64" s="268"/>
      <c r="J64" s="361"/>
      <c r="K64" s="488"/>
      <c r="L64" s="79" t="s">
        <v>419</v>
      </c>
      <c r="M64" s="92" t="str">
        <f>IF(OR(COUNTIF(C64:F64,"x")&gt;1,COUNTIF(G64:I64,"x")&gt;1),"Kies één optie",IF(AND(OR(C64="x",D64="x",E64="x",F64="x"),OR(G64="x",H64="x",I64="x")),"","&lt;&lt;"))</f>
        <v>&lt;&lt;</v>
      </c>
      <c r="N64" s="14"/>
    </row>
    <row r="65" spans="1:14">
      <c r="A65" s="250" t="s">
        <v>297</v>
      </c>
      <c r="B65" s="255" t="s">
        <v>251</v>
      </c>
      <c r="C65" s="263"/>
      <c r="D65" s="480"/>
      <c r="E65" s="59"/>
      <c r="F65" s="264"/>
      <c r="G65" s="252"/>
      <c r="H65" s="59"/>
      <c r="I65" s="268"/>
      <c r="J65" s="361"/>
      <c r="K65" s="488"/>
      <c r="L65" s="79" t="s">
        <v>419</v>
      </c>
      <c r="M65" s="92" t="str">
        <f>IF(OR(COUNTIF(C65:F65,"x")&gt;1,COUNTIF(G65:I65,"x")&gt;1),"Kies één optie",IF(AND(OR(C65="x",D65="x",E65="x",F65="x"),OR(G65="x",H65="x",I65="x")),"","&lt;&lt;"))</f>
        <v>&lt;&lt;</v>
      </c>
      <c r="N65" s="14"/>
    </row>
    <row r="66" spans="1:14">
      <c r="A66" s="250" t="s">
        <v>297</v>
      </c>
      <c r="B66" s="255" t="s">
        <v>252</v>
      </c>
      <c r="C66" s="263"/>
      <c r="D66" s="480"/>
      <c r="E66" s="59"/>
      <c r="F66" s="264"/>
      <c r="G66" s="252"/>
      <c r="H66" s="59"/>
      <c r="I66" s="268"/>
      <c r="J66" s="361"/>
      <c r="K66" s="488"/>
      <c r="L66" s="69" t="s">
        <v>419</v>
      </c>
      <c r="M66" s="92" t="str">
        <f>IF(OR(COUNTIF(C66:F66,"x")&gt;1,COUNTIF(G66:I66,"x")&gt;1),"Kies één optie",IF(AND(OR(C66="x",D66="x",E66="x",F66="x"),OR(G66="x",H66="x",I66="x")),"","&lt;&lt;"))</f>
        <v>&lt;&lt;</v>
      </c>
      <c r="N66" s="14"/>
    </row>
    <row r="67" spans="1:14">
      <c r="A67" s="250" t="s">
        <v>297</v>
      </c>
      <c r="B67" s="255" t="s">
        <v>269</v>
      </c>
      <c r="C67" s="263"/>
      <c r="D67" s="480"/>
      <c r="E67" s="59"/>
      <c r="F67" s="264"/>
      <c r="G67" s="252"/>
      <c r="H67" s="59"/>
      <c r="I67" s="268"/>
      <c r="J67" s="361"/>
      <c r="K67" s="488"/>
      <c r="L67" s="69" t="s">
        <v>419</v>
      </c>
      <c r="M67" s="92" t="str">
        <f>IF(OR(COUNTIF(C67:F67,"x")&gt;1,COUNTIF(G67:I67,"x")&gt;1),"Kies één optie",IF(AND(OR(C67="x",D67="x",E67="x",F67="x"),OR(G67="x",H67="x",I67="x")),"","&lt;&lt;"))</f>
        <v>&lt;&lt;</v>
      </c>
      <c r="N67" s="14"/>
    </row>
    <row r="68" spans="1:14" ht="37.5" customHeight="1">
      <c r="A68" s="249" t="s">
        <v>322</v>
      </c>
      <c r="B68" s="254" t="s">
        <v>249</v>
      </c>
      <c r="C68" s="262"/>
      <c r="D68" s="238"/>
      <c r="E68" s="238"/>
      <c r="F68" s="239"/>
      <c r="G68" s="262"/>
      <c r="H68" s="238"/>
      <c r="I68" s="239"/>
      <c r="J68" s="360"/>
      <c r="K68" s="304"/>
      <c r="M68" s="94"/>
      <c r="N68" s="14"/>
    </row>
    <row r="69" spans="1:14" ht="24.75" customHeight="1">
      <c r="A69" s="250" t="s">
        <v>297</v>
      </c>
      <c r="B69" s="255" t="s">
        <v>248</v>
      </c>
      <c r="C69" s="263"/>
      <c r="D69" s="480"/>
      <c r="E69" s="59"/>
      <c r="F69" s="264"/>
      <c r="G69" s="252"/>
      <c r="H69" s="59"/>
      <c r="I69" s="268"/>
      <c r="J69" s="361"/>
      <c r="K69" s="488"/>
      <c r="L69" s="69" t="s">
        <v>419</v>
      </c>
      <c r="M69" s="92" t="str">
        <f>IF(OR(COUNTIF(C69:F69,"x")&gt;1,COUNTIF(G69:I69,"x")&gt;1),"Kies één optie",IF(AND(OR(C69="x",D69="x",E69="x",F69="x"),OR(G69="x",H69="x",I69="x")),"","&lt;&lt;"))</f>
        <v>&lt;&lt;</v>
      </c>
      <c r="N69" s="14"/>
    </row>
    <row r="70" spans="1:14">
      <c r="A70" s="250" t="s">
        <v>297</v>
      </c>
      <c r="B70" s="255" t="s">
        <v>246</v>
      </c>
      <c r="C70" s="263"/>
      <c r="D70" s="480"/>
      <c r="E70" s="59"/>
      <c r="F70" s="264"/>
      <c r="G70" s="252"/>
      <c r="H70" s="59"/>
      <c r="I70" s="268"/>
      <c r="J70" s="361"/>
      <c r="K70" s="488"/>
      <c r="L70" s="69" t="s">
        <v>419</v>
      </c>
      <c r="M70" s="92" t="str">
        <f>IF(OR(COUNTIF(C70:F70,"x")&gt;1,COUNTIF(G70:I70,"x")&gt;1),"Kies één optie",IF(AND(OR(C70="x",D70="x",E70="x",F70="x"),OR(G70="x",H70="x",I70="x")),"","&lt;&lt;"))</f>
        <v>&lt;&lt;</v>
      </c>
      <c r="N70" s="14"/>
    </row>
    <row r="71" spans="1:14">
      <c r="A71" s="251" t="s">
        <v>297</v>
      </c>
      <c r="B71" s="258" t="s">
        <v>247</v>
      </c>
      <c r="C71" s="265"/>
      <c r="D71" s="522"/>
      <c r="E71" s="246"/>
      <c r="F71" s="266"/>
      <c r="G71" s="476"/>
      <c r="H71" s="246"/>
      <c r="I71" s="477"/>
      <c r="J71" s="362"/>
      <c r="K71" s="516"/>
      <c r="L71" s="69" t="s">
        <v>419</v>
      </c>
      <c r="M71" s="92" t="str">
        <f>IF(OR(COUNTIF(C71:F71,"x")&gt;1,COUNTIF(G71:I71,"x")&gt;1),"Kies één optie",IF(AND(OR(C71="x",D71="x",E71="x",F71="x"),OR(G71="x",H71="x",I71="x")),"","&lt;&lt;"))</f>
        <v>&lt;&lt;</v>
      </c>
      <c r="N71" s="14"/>
    </row>
    <row r="72" spans="1:14">
      <c r="A72" s="61"/>
      <c r="B72" s="28"/>
      <c r="C72" s="28"/>
      <c r="D72" s="28"/>
      <c r="E72" s="28"/>
      <c r="F72" s="28"/>
      <c r="G72" s="28"/>
      <c r="H72" s="28"/>
      <c r="I72" s="28"/>
      <c r="J72" s="28"/>
      <c r="K72" s="28"/>
      <c r="M72" s="94"/>
      <c r="N72" s="14"/>
    </row>
    <row r="73" spans="1:14">
      <c r="A73" s="517"/>
      <c r="B73" s="518" t="s">
        <v>323</v>
      </c>
      <c r="C73" s="735" t="str">
        <f>IF(OR(COUNTIF(C7:F71,"x")&lt;L73,COUNTIF(G6:I71,"x")&lt;L73),"Nog niet alle vragen zijn (volledig) beantwoord","Ga verder met Deel 3")</f>
        <v>Nog niet alle vragen zijn (volledig) beantwoord</v>
      </c>
      <c r="D73" s="736"/>
      <c r="E73" s="736"/>
      <c r="F73" s="736"/>
      <c r="G73" s="736"/>
      <c r="H73" s="736"/>
      <c r="I73" s="736"/>
      <c r="J73" s="736"/>
      <c r="K73" s="737"/>
      <c r="L73" s="78">
        <f>COUNTIF(L7:L71,"x")</f>
        <v>49</v>
      </c>
      <c r="M73" s="94"/>
      <c r="N73" s="14"/>
    </row>
    <row r="74" spans="1:14">
      <c r="A74" s="61"/>
      <c r="B74" s="28"/>
      <c r="C74" s="28"/>
      <c r="D74" s="28"/>
      <c r="E74" s="28"/>
      <c r="F74" s="28"/>
      <c r="G74" s="28"/>
      <c r="H74" s="28"/>
      <c r="I74" s="28"/>
      <c r="J74" s="28"/>
      <c r="K74" s="28"/>
      <c r="L74" s="67"/>
      <c r="M74" s="94"/>
      <c r="N74" s="14"/>
    </row>
    <row r="75" spans="1:14" ht="9" customHeight="1">
      <c r="A75" s="33"/>
      <c r="B75" s="31"/>
      <c r="C75" s="31"/>
      <c r="D75" s="31"/>
      <c r="E75" s="31"/>
      <c r="F75" s="31"/>
      <c r="G75" s="31"/>
      <c r="H75" s="31"/>
      <c r="I75" s="31"/>
      <c r="J75" s="31"/>
      <c r="K75" s="31"/>
      <c r="L75" s="70"/>
      <c r="M75" s="97"/>
      <c r="N75" s="14"/>
    </row>
    <row r="76" spans="1:14" s="6" customFormat="1" ht="22.5" customHeight="1">
      <c r="A76" s="734" t="str">
        <f>IF(C73="Ga verder met Deel 3","","&lt;&lt; = nog niet (volledig) ingevuld: 'aanwezigheid' én 'mate van belang' ingevuld?")</f>
        <v>&lt;&lt; = nog niet (volledig) ingevuld: 'aanwezigheid' én 'mate van belang' ingevuld?</v>
      </c>
      <c r="B76" s="734"/>
      <c r="C76" s="734"/>
      <c r="D76" s="734"/>
      <c r="E76" s="734"/>
      <c r="F76" s="734"/>
      <c r="G76" s="734"/>
      <c r="H76" s="734"/>
      <c r="I76" s="734"/>
      <c r="J76" s="734"/>
      <c r="K76" s="734"/>
      <c r="L76" s="67"/>
      <c r="M76" s="98"/>
      <c r="N76" s="3"/>
    </row>
    <row r="77" spans="1:14" s="6" customFormat="1" hidden="1">
      <c r="A77" s="770"/>
      <c r="B77" s="770"/>
      <c r="C77" s="770"/>
      <c r="D77" s="770"/>
      <c r="E77" s="770"/>
      <c r="F77" s="770"/>
      <c r="G77" s="770"/>
      <c r="H77" s="770"/>
      <c r="I77" s="770"/>
      <c r="J77" s="770"/>
      <c r="K77" s="770"/>
      <c r="L77" s="67"/>
      <c r="M77" s="98"/>
      <c r="N77" s="3"/>
    </row>
    <row r="78" spans="1:14" s="6" customFormat="1" hidden="1">
      <c r="A78" s="87"/>
      <c r="G78" s="3"/>
      <c r="J78" s="7"/>
      <c r="L78" s="72"/>
      <c r="M78" s="99"/>
    </row>
    <row r="79" spans="1:14" s="6" customFormat="1" hidden="1">
      <c r="A79" s="87"/>
      <c r="G79" s="3"/>
      <c r="J79" s="7"/>
      <c r="L79" s="72"/>
      <c r="M79" s="99"/>
    </row>
    <row r="80" spans="1:14" s="6" customFormat="1" hidden="1">
      <c r="A80" s="87"/>
      <c r="G80" s="3"/>
      <c r="J80" s="7"/>
      <c r="L80" s="72"/>
      <c r="M80" s="99"/>
    </row>
    <row r="81" spans="1:13" s="6" customFormat="1" hidden="1">
      <c r="A81" s="87"/>
      <c r="G81" s="3"/>
      <c r="J81" s="7"/>
      <c r="L81" s="72"/>
      <c r="M81" s="99"/>
    </row>
    <row r="82" spans="1:13" s="6" customFormat="1" hidden="1">
      <c r="A82" s="87"/>
      <c r="G82" s="3"/>
      <c r="J82" s="7"/>
      <c r="L82" s="72"/>
      <c r="M82" s="99"/>
    </row>
    <row r="83" spans="1:13" s="6" customFormat="1" hidden="1">
      <c r="A83" s="87"/>
      <c r="G83" s="3"/>
      <c r="J83" s="7"/>
      <c r="L83" s="72"/>
      <c r="M83" s="99"/>
    </row>
    <row r="84" spans="1:13" s="6" customFormat="1" hidden="1">
      <c r="A84" s="87"/>
      <c r="G84" s="3"/>
      <c r="J84" s="7"/>
      <c r="L84" s="72"/>
      <c r="M84" s="99"/>
    </row>
    <row r="85" spans="1:13" s="6" customFormat="1" hidden="1">
      <c r="A85" s="87"/>
      <c r="G85" s="3"/>
      <c r="J85" s="7"/>
      <c r="L85" s="72"/>
      <c r="M85" s="99"/>
    </row>
    <row r="86" spans="1:13" s="6" customFormat="1" hidden="1">
      <c r="A86" s="87"/>
      <c r="G86" s="3"/>
      <c r="J86" s="7"/>
      <c r="L86" s="72"/>
      <c r="M86" s="99"/>
    </row>
    <row r="87" spans="1:13" s="6" customFormat="1" hidden="1">
      <c r="A87" s="87"/>
      <c r="G87" s="3"/>
      <c r="J87" s="7"/>
      <c r="L87" s="72"/>
      <c r="M87" s="99"/>
    </row>
    <row r="88" spans="1:13" s="6" customFormat="1" hidden="1">
      <c r="A88" s="87"/>
      <c r="G88" s="3"/>
      <c r="J88" s="7"/>
      <c r="L88" s="72"/>
      <c r="M88" s="99"/>
    </row>
    <row r="89" spans="1:13" s="6" customFormat="1" hidden="1">
      <c r="A89" s="87"/>
      <c r="G89" s="3"/>
      <c r="J89" s="7"/>
      <c r="L89" s="72"/>
      <c r="M89" s="99"/>
    </row>
    <row r="90" spans="1:13" s="6" customFormat="1" hidden="1">
      <c r="A90" s="87"/>
      <c r="G90" s="3"/>
      <c r="J90" s="7"/>
      <c r="L90" s="72"/>
      <c r="M90" s="99"/>
    </row>
    <row r="91" spans="1:13" s="6" customFormat="1" hidden="1">
      <c r="A91" s="87"/>
      <c r="G91" s="3"/>
      <c r="J91" s="7"/>
      <c r="L91" s="72"/>
      <c r="M91" s="99"/>
    </row>
    <row r="92" spans="1:13" s="6" customFormat="1" hidden="1">
      <c r="A92" s="87"/>
      <c r="G92" s="3"/>
      <c r="J92" s="7"/>
      <c r="L92" s="72"/>
      <c r="M92" s="99"/>
    </row>
    <row r="93" spans="1:13" s="6" customFormat="1" hidden="1">
      <c r="A93" s="87"/>
      <c r="G93" s="3"/>
      <c r="J93" s="7"/>
      <c r="L93" s="72"/>
      <c r="M93" s="99"/>
    </row>
    <row r="94" spans="1:13" s="6" customFormat="1" hidden="1">
      <c r="A94" s="87"/>
      <c r="G94" s="3"/>
      <c r="J94" s="7"/>
      <c r="L94" s="72"/>
      <c r="M94" s="99"/>
    </row>
    <row r="95" spans="1:13" s="6" customFormat="1" hidden="1">
      <c r="A95" s="87"/>
      <c r="G95" s="3"/>
      <c r="J95" s="7"/>
      <c r="L95" s="72"/>
      <c r="M95" s="99"/>
    </row>
    <row r="96" spans="1:13" s="6" customFormat="1" hidden="1">
      <c r="A96" s="87"/>
      <c r="G96" s="3"/>
      <c r="J96" s="7"/>
      <c r="L96" s="72"/>
      <c r="M96" s="99"/>
    </row>
    <row r="97" spans="1:13" s="6" customFormat="1" hidden="1">
      <c r="A97" s="87"/>
      <c r="G97" s="3"/>
      <c r="J97" s="7"/>
      <c r="L97" s="72"/>
      <c r="M97" s="99"/>
    </row>
    <row r="98" spans="1:13" s="6" customFormat="1" hidden="1">
      <c r="A98" s="87"/>
      <c r="G98" s="3"/>
      <c r="J98" s="7"/>
      <c r="L98" s="72"/>
      <c r="M98" s="99"/>
    </row>
    <row r="99" spans="1:13" s="6" customFormat="1" hidden="1">
      <c r="A99" s="87"/>
      <c r="G99" s="3"/>
      <c r="J99" s="7"/>
      <c r="L99" s="72"/>
      <c r="M99" s="99"/>
    </row>
    <row r="100" spans="1:13" s="6" customFormat="1" hidden="1">
      <c r="A100" s="87"/>
      <c r="G100" s="3"/>
      <c r="J100" s="7"/>
      <c r="L100" s="72"/>
      <c r="M100" s="99"/>
    </row>
    <row r="101" spans="1:13" s="6" customFormat="1" hidden="1">
      <c r="A101" s="87"/>
      <c r="G101" s="3"/>
      <c r="J101" s="7"/>
      <c r="L101" s="72"/>
      <c r="M101" s="99"/>
    </row>
    <row r="102" spans="1:13" s="6" customFormat="1" hidden="1">
      <c r="A102" s="87"/>
      <c r="G102" s="3"/>
      <c r="J102" s="7"/>
      <c r="L102" s="72"/>
      <c r="M102" s="99"/>
    </row>
    <row r="103" spans="1:13" s="6" customFormat="1" hidden="1">
      <c r="A103" s="87"/>
      <c r="G103" s="3"/>
      <c r="J103" s="7"/>
      <c r="L103" s="72"/>
      <c r="M103" s="99"/>
    </row>
    <row r="104" spans="1:13" s="6" customFormat="1" hidden="1">
      <c r="A104" s="87"/>
      <c r="G104" s="3"/>
      <c r="J104" s="7"/>
      <c r="L104" s="72"/>
      <c r="M104" s="99"/>
    </row>
    <row r="105" spans="1:13" s="6" customFormat="1" hidden="1">
      <c r="A105" s="87"/>
      <c r="G105" s="3"/>
      <c r="J105" s="7"/>
      <c r="L105" s="72"/>
      <c r="M105" s="99"/>
    </row>
    <row r="106" spans="1:13" s="6" customFormat="1" hidden="1">
      <c r="A106" s="87"/>
      <c r="G106" s="3"/>
      <c r="J106" s="7"/>
      <c r="L106" s="72"/>
      <c r="M106" s="99"/>
    </row>
    <row r="107" spans="1:13" s="6" customFormat="1" hidden="1">
      <c r="A107" s="87"/>
      <c r="G107" s="3"/>
      <c r="J107" s="7"/>
      <c r="L107" s="72"/>
      <c r="M107" s="99"/>
    </row>
    <row r="108" spans="1:13" s="6" customFormat="1" hidden="1">
      <c r="A108" s="87"/>
      <c r="G108" s="3"/>
      <c r="J108" s="7"/>
      <c r="L108" s="72"/>
      <c r="M108" s="99"/>
    </row>
    <row r="109" spans="1:13" s="6" customFormat="1" hidden="1">
      <c r="A109" s="87"/>
      <c r="G109" s="3"/>
      <c r="J109" s="7"/>
      <c r="L109" s="72"/>
      <c r="M109" s="99"/>
    </row>
    <row r="110" spans="1:13" s="6" customFormat="1" hidden="1">
      <c r="A110" s="87"/>
      <c r="G110" s="3"/>
      <c r="J110" s="7"/>
      <c r="L110" s="72"/>
      <c r="M110" s="99"/>
    </row>
    <row r="111" spans="1:13" s="6" customFormat="1" hidden="1">
      <c r="A111" s="87"/>
      <c r="G111" s="3"/>
      <c r="J111" s="7"/>
      <c r="L111" s="72"/>
      <c r="M111" s="99"/>
    </row>
    <row r="112" spans="1:13" s="6" customFormat="1" hidden="1">
      <c r="A112" s="87"/>
      <c r="G112" s="3"/>
      <c r="J112" s="7"/>
      <c r="L112" s="72"/>
      <c r="M112" s="99"/>
    </row>
    <row r="113" spans="1:13" s="6" customFormat="1" hidden="1">
      <c r="A113" s="87"/>
      <c r="G113" s="3"/>
      <c r="J113" s="7"/>
      <c r="L113" s="72"/>
      <c r="M113" s="99"/>
    </row>
    <row r="114" spans="1:13" s="6" customFormat="1" hidden="1">
      <c r="A114" s="87"/>
      <c r="G114" s="3"/>
      <c r="J114" s="7"/>
      <c r="L114" s="72"/>
      <c r="M114" s="99"/>
    </row>
    <row r="115" spans="1:13" s="6" customFormat="1" hidden="1">
      <c r="A115" s="87"/>
      <c r="G115" s="3"/>
      <c r="J115" s="7"/>
      <c r="L115" s="72"/>
      <c r="M115" s="99"/>
    </row>
    <row r="116" spans="1:13" s="6" customFormat="1" hidden="1">
      <c r="A116" s="87"/>
      <c r="G116" s="3"/>
      <c r="J116" s="7"/>
      <c r="L116" s="72"/>
      <c r="M116" s="99"/>
    </row>
    <row r="117" spans="1:13" s="6" customFormat="1" hidden="1">
      <c r="A117" s="87"/>
      <c r="G117" s="3"/>
      <c r="J117" s="7"/>
      <c r="L117" s="72"/>
      <c r="M117" s="99"/>
    </row>
    <row r="118" spans="1:13" s="6" customFormat="1" hidden="1">
      <c r="A118" s="87"/>
      <c r="G118" s="3"/>
      <c r="J118" s="7"/>
      <c r="L118" s="72"/>
      <c r="M118" s="99"/>
    </row>
    <row r="119" spans="1:13" s="6" customFormat="1" hidden="1">
      <c r="A119" s="87"/>
      <c r="G119" s="3"/>
      <c r="J119" s="7"/>
      <c r="L119" s="72"/>
      <c r="M119" s="99"/>
    </row>
    <row r="120" spans="1:13" s="6" customFormat="1" hidden="1">
      <c r="A120" s="87"/>
      <c r="G120" s="3"/>
      <c r="J120" s="7"/>
      <c r="L120" s="72"/>
      <c r="M120" s="99"/>
    </row>
    <row r="121" spans="1:13" s="6" customFormat="1" hidden="1">
      <c r="A121" s="87"/>
      <c r="G121" s="3"/>
      <c r="J121" s="7"/>
      <c r="L121" s="72"/>
      <c r="M121" s="99"/>
    </row>
    <row r="122" spans="1:13" s="6" customFormat="1" hidden="1">
      <c r="A122" s="87"/>
      <c r="G122" s="3"/>
      <c r="J122" s="7"/>
      <c r="L122" s="72"/>
      <c r="M122" s="99"/>
    </row>
    <row r="123" spans="1:13" s="6" customFormat="1" hidden="1">
      <c r="A123" s="87"/>
      <c r="G123" s="3"/>
      <c r="J123" s="7"/>
      <c r="L123" s="72"/>
      <c r="M123" s="99"/>
    </row>
    <row r="124" spans="1:13" s="6" customFormat="1" hidden="1">
      <c r="A124" s="87"/>
      <c r="G124" s="3"/>
      <c r="J124" s="7"/>
      <c r="L124" s="72"/>
      <c r="M124" s="99"/>
    </row>
    <row r="125" spans="1:13" s="6" customFormat="1" hidden="1">
      <c r="A125" s="87"/>
      <c r="G125" s="3"/>
      <c r="J125" s="7"/>
      <c r="L125" s="72"/>
      <c r="M125" s="99"/>
    </row>
    <row r="126" spans="1:13" s="6" customFormat="1" hidden="1">
      <c r="A126" s="87"/>
      <c r="G126" s="3"/>
      <c r="J126" s="7"/>
      <c r="L126" s="72"/>
      <c r="M126" s="99"/>
    </row>
    <row r="127" spans="1:13" s="6" customFormat="1" hidden="1">
      <c r="A127" s="87"/>
      <c r="G127" s="3"/>
      <c r="J127" s="7"/>
      <c r="L127" s="72"/>
      <c r="M127" s="99"/>
    </row>
    <row r="128" spans="1:13" s="6" customFormat="1" hidden="1">
      <c r="A128" s="87"/>
      <c r="G128" s="3"/>
      <c r="J128" s="7"/>
      <c r="L128" s="72"/>
      <c r="M128" s="99"/>
    </row>
    <row r="129" spans="1:13" s="6" customFormat="1" hidden="1">
      <c r="A129" s="87"/>
      <c r="G129" s="3"/>
      <c r="J129" s="7"/>
      <c r="L129" s="72"/>
      <c r="M129" s="99"/>
    </row>
    <row r="130" spans="1:13" s="6" customFormat="1" hidden="1">
      <c r="A130" s="87"/>
      <c r="G130" s="3"/>
      <c r="J130" s="7"/>
      <c r="L130" s="72"/>
      <c r="M130" s="99"/>
    </row>
    <row r="131" spans="1:13" s="6" customFormat="1" hidden="1">
      <c r="A131" s="87"/>
      <c r="G131" s="3"/>
      <c r="J131" s="7"/>
      <c r="L131" s="72"/>
      <c r="M131" s="99"/>
    </row>
    <row r="132" spans="1:13" s="6" customFormat="1" hidden="1">
      <c r="A132" s="87"/>
      <c r="G132" s="3"/>
      <c r="J132" s="7"/>
      <c r="L132" s="72"/>
      <c r="M132" s="99"/>
    </row>
    <row r="133" spans="1:13" s="6" customFormat="1" hidden="1">
      <c r="A133" s="87"/>
      <c r="G133" s="3"/>
      <c r="J133" s="7"/>
      <c r="L133" s="72"/>
      <c r="M133" s="99"/>
    </row>
    <row r="134" spans="1:13" s="6" customFormat="1" hidden="1">
      <c r="A134" s="87"/>
      <c r="G134" s="3"/>
      <c r="J134" s="7"/>
      <c r="L134" s="72"/>
      <c r="M134" s="99"/>
    </row>
    <row r="135" spans="1:13" s="6" customFormat="1" hidden="1">
      <c r="A135" s="87"/>
      <c r="G135" s="3"/>
      <c r="J135" s="7"/>
      <c r="L135" s="72"/>
      <c r="M135" s="99"/>
    </row>
    <row r="136" spans="1:13" s="6" customFormat="1" hidden="1">
      <c r="A136" s="87"/>
      <c r="G136" s="3"/>
      <c r="J136" s="7"/>
      <c r="L136" s="72"/>
      <c r="M136" s="99"/>
    </row>
    <row r="137" spans="1:13" s="6" customFormat="1" hidden="1">
      <c r="A137" s="87"/>
      <c r="G137" s="3"/>
      <c r="J137" s="7"/>
      <c r="L137" s="72"/>
      <c r="M137" s="99"/>
    </row>
    <row r="138" spans="1:13" s="6" customFormat="1" hidden="1">
      <c r="A138" s="87"/>
      <c r="G138" s="3"/>
      <c r="J138" s="7"/>
      <c r="L138" s="72"/>
      <c r="M138" s="99"/>
    </row>
    <row r="139" spans="1:13" s="6" customFormat="1" hidden="1">
      <c r="A139" s="87"/>
      <c r="G139" s="3"/>
      <c r="J139" s="7"/>
      <c r="L139" s="72"/>
      <c r="M139" s="99"/>
    </row>
    <row r="140" spans="1:13" s="6" customFormat="1" hidden="1">
      <c r="A140" s="87"/>
      <c r="G140" s="3"/>
      <c r="J140" s="7"/>
      <c r="L140" s="72"/>
      <c r="M140" s="99"/>
    </row>
    <row r="141" spans="1:13" s="6" customFormat="1" hidden="1">
      <c r="A141" s="87"/>
      <c r="G141" s="3"/>
      <c r="J141" s="7"/>
      <c r="L141" s="72"/>
      <c r="M141" s="99"/>
    </row>
    <row r="142" spans="1:13" s="6" customFormat="1" hidden="1">
      <c r="A142" s="87"/>
      <c r="G142" s="3"/>
      <c r="J142" s="7"/>
      <c r="L142" s="72"/>
      <c r="M142" s="99"/>
    </row>
    <row r="143" spans="1:13" s="6" customFormat="1" hidden="1">
      <c r="A143" s="87"/>
      <c r="G143" s="3"/>
      <c r="J143" s="7"/>
      <c r="L143" s="72"/>
      <c r="M143" s="99"/>
    </row>
    <row r="144" spans="1:13" s="6" customFormat="1" hidden="1">
      <c r="A144" s="87"/>
      <c r="G144" s="3"/>
      <c r="J144" s="7"/>
      <c r="L144" s="72"/>
      <c r="M144" s="99"/>
    </row>
    <row r="145" spans="1:13" s="6" customFormat="1" hidden="1">
      <c r="A145" s="87"/>
      <c r="G145" s="3"/>
      <c r="J145" s="7"/>
      <c r="L145" s="72"/>
      <c r="M145" s="99"/>
    </row>
    <row r="146" spans="1:13" s="6" customFormat="1" hidden="1">
      <c r="A146" s="87"/>
      <c r="G146" s="3"/>
      <c r="J146" s="7"/>
      <c r="L146" s="72"/>
      <c r="M146" s="99"/>
    </row>
    <row r="147" spans="1:13" s="6" customFormat="1" hidden="1">
      <c r="A147" s="87"/>
      <c r="G147" s="3"/>
      <c r="J147" s="7"/>
      <c r="L147" s="72"/>
      <c r="M147" s="99"/>
    </row>
    <row r="148" spans="1:13" s="6" customFormat="1" hidden="1">
      <c r="A148" s="87"/>
      <c r="G148" s="3"/>
      <c r="J148" s="7"/>
      <c r="L148" s="72"/>
      <c r="M148" s="99"/>
    </row>
    <row r="149" spans="1:13" s="6" customFormat="1" hidden="1">
      <c r="A149" s="87"/>
      <c r="G149" s="3"/>
      <c r="J149" s="7"/>
      <c r="L149" s="72"/>
      <c r="M149" s="99"/>
    </row>
    <row r="150" spans="1:13" s="6" customFormat="1" hidden="1">
      <c r="A150" s="87"/>
      <c r="G150" s="3"/>
      <c r="J150" s="7"/>
      <c r="L150" s="72"/>
      <c r="M150" s="99"/>
    </row>
    <row r="151" spans="1:13" s="6" customFormat="1" hidden="1">
      <c r="A151" s="87"/>
      <c r="G151" s="3"/>
      <c r="J151" s="7"/>
      <c r="L151" s="72"/>
      <c r="M151" s="99"/>
    </row>
    <row r="152" spans="1:13" s="6" customFormat="1" hidden="1">
      <c r="A152" s="87"/>
      <c r="G152" s="3"/>
      <c r="J152" s="7"/>
      <c r="L152" s="72"/>
      <c r="M152" s="99"/>
    </row>
    <row r="153" spans="1:13" s="6" customFormat="1" hidden="1">
      <c r="A153" s="87"/>
      <c r="G153" s="3"/>
      <c r="J153" s="7"/>
      <c r="L153" s="72"/>
      <c r="M153" s="99"/>
    </row>
    <row r="154" spans="1:13" s="6" customFormat="1" hidden="1">
      <c r="A154" s="87"/>
      <c r="G154" s="3"/>
      <c r="J154" s="7"/>
      <c r="L154" s="72"/>
      <c r="M154" s="99"/>
    </row>
    <row r="155" spans="1:13" s="6" customFormat="1" hidden="1">
      <c r="A155" s="87"/>
      <c r="G155" s="3"/>
      <c r="J155" s="7"/>
      <c r="L155" s="72"/>
      <c r="M155" s="99"/>
    </row>
    <row r="156" spans="1:13" s="6" customFormat="1" hidden="1">
      <c r="A156" s="87"/>
      <c r="G156" s="3"/>
      <c r="J156" s="7"/>
      <c r="L156" s="72"/>
      <c r="M156" s="99"/>
    </row>
    <row r="157" spans="1:13" s="6" customFormat="1" hidden="1">
      <c r="A157" s="87"/>
      <c r="G157" s="3"/>
      <c r="J157" s="7"/>
      <c r="L157" s="72"/>
      <c r="M157" s="99"/>
    </row>
    <row r="158" spans="1:13" s="6" customFormat="1" hidden="1">
      <c r="A158" s="87"/>
      <c r="G158" s="3"/>
      <c r="J158" s="7"/>
      <c r="L158" s="72"/>
      <c r="M158" s="99"/>
    </row>
    <row r="159" spans="1:13" s="6" customFormat="1" hidden="1">
      <c r="A159" s="87"/>
      <c r="G159" s="3"/>
      <c r="J159" s="7"/>
      <c r="L159" s="72"/>
      <c r="M159" s="99"/>
    </row>
    <row r="160" spans="1:13" s="6" customFormat="1" hidden="1">
      <c r="A160" s="87"/>
      <c r="G160" s="3"/>
      <c r="J160" s="7"/>
      <c r="L160" s="72"/>
      <c r="M160" s="99"/>
    </row>
    <row r="161" spans="1:13" s="6" customFormat="1" hidden="1">
      <c r="A161" s="87"/>
      <c r="G161" s="3"/>
      <c r="J161" s="7"/>
      <c r="L161" s="72"/>
      <c r="M161" s="99"/>
    </row>
    <row r="162" spans="1:13" s="6" customFormat="1" hidden="1">
      <c r="A162" s="87"/>
      <c r="G162" s="3"/>
      <c r="J162" s="7"/>
      <c r="L162" s="72"/>
      <c r="M162" s="99"/>
    </row>
    <row r="163" spans="1:13" s="6" customFormat="1" hidden="1">
      <c r="A163" s="87"/>
      <c r="G163" s="3"/>
      <c r="J163" s="7"/>
      <c r="L163" s="72"/>
      <c r="M163" s="99"/>
    </row>
    <row r="164" spans="1:13" s="6" customFormat="1" hidden="1">
      <c r="A164" s="87"/>
      <c r="G164" s="3"/>
      <c r="J164" s="7"/>
      <c r="L164" s="72"/>
      <c r="M164" s="99"/>
    </row>
    <row r="165" spans="1:13" s="6" customFormat="1" hidden="1">
      <c r="A165" s="87"/>
      <c r="G165" s="3"/>
      <c r="J165" s="7"/>
      <c r="L165" s="72"/>
      <c r="M165" s="99"/>
    </row>
    <row r="166" spans="1:13" s="6" customFormat="1" hidden="1">
      <c r="A166" s="87"/>
      <c r="G166" s="3"/>
      <c r="J166" s="7"/>
      <c r="L166" s="72"/>
      <c r="M166" s="99"/>
    </row>
    <row r="167" spans="1:13" s="6" customFormat="1" hidden="1">
      <c r="A167" s="87"/>
      <c r="G167" s="3"/>
      <c r="J167" s="7"/>
      <c r="L167" s="72"/>
      <c r="M167" s="99"/>
    </row>
    <row r="168" spans="1:13" s="6" customFormat="1" hidden="1">
      <c r="A168" s="87"/>
      <c r="G168" s="3"/>
      <c r="J168" s="7"/>
      <c r="L168" s="72"/>
      <c r="M168" s="99"/>
    </row>
    <row r="169" spans="1:13" s="6" customFormat="1" hidden="1">
      <c r="A169" s="87"/>
      <c r="G169" s="3"/>
      <c r="J169" s="7"/>
      <c r="L169" s="72"/>
      <c r="M169" s="99"/>
    </row>
    <row r="170" spans="1:13" s="6" customFormat="1" hidden="1">
      <c r="A170" s="87"/>
      <c r="G170" s="3"/>
      <c r="J170" s="7"/>
      <c r="L170" s="72"/>
      <c r="M170" s="99"/>
    </row>
    <row r="171" spans="1:13" s="6" customFormat="1" hidden="1">
      <c r="A171" s="87"/>
      <c r="G171" s="3"/>
      <c r="J171" s="7"/>
      <c r="L171" s="72"/>
      <c r="M171" s="99"/>
    </row>
    <row r="172" spans="1:13" s="6" customFormat="1" hidden="1">
      <c r="A172" s="87"/>
      <c r="G172" s="3"/>
      <c r="J172" s="7"/>
      <c r="L172" s="72"/>
      <c r="M172" s="99"/>
    </row>
    <row r="173" spans="1:13" s="6" customFormat="1" hidden="1">
      <c r="A173" s="87"/>
      <c r="G173" s="3"/>
      <c r="J173" s="7"/>
      <c r="L173" s="72"/>
      <c r="M173" s="99"/>
    </row>
    <row r="174" spans="1:13" s="6" customFormat="1" hidden="1">
      <c r="A174" s="87"/>
      <c r="G174" s="3"/>
      <c r="J174" s="7"/>
      <c r="L174" s="72"/>
      <c r="M174" s="99"/>
    </row>
    <row r="175" spans="1:13" s="6" customFormat="1" hidden="1">
      <c r="A175" s="87"/>
      <c r="G175" s="3"/>
      <c r="J175" s="7"/>
      <c r="L175" s="72"/>
      <c r="M175" s="99"/>
    </row>
    <row r="176" spans="1:13" s="6" customFormat="1" hidden="1">
      <c r="A176" s="87"/>
      <c r="G176" s="3"/>
      <c r="J176" s="7"/>
      <c r="L176" s="72"/>
      <c r="M176" s="99"/>
    </row>
    <row r="177" spans="1:13" s="6" customFormat="1" hidden="1">
      <c r="A177" s="87"/>
      <c r="G177" s="3"/>
      <c r="J177" s="7"/>
      <c r="L177" s="72"/>
      <c r="M177" s="99"/>
    </row>
    <row r="178" spans="1:13" s="6" customFormat="1" hidden="1">
      <c r="A178" s="87"/>
      <c r="G178" s="3"/>
      <c r="J178" s="7"/>
      <c r="L178" s="72"/>
      <c r="M178" s="99"/>
    </row>
    <row r="179" spans="1:13" s="6" customFormat="1" hidden="1">
      <c r="A179" s="87"/>
      <c r="G179" s="3"/>
      <c r="J179" s="7"/>
      <c r="L179" s="72"/>
      <c r="M179" s="99"/>
    </row>
    <row r="180" spans="1:13" s="6" customFormat="1" hidden="1">
      <c r="A180" s="87"/>
      <c r="G180" s="3"/>
      <c r="J180" s="7"/>
      <c r="L180" s="72"/>
      <c r="M180" s="99"/>
    </row>
    <row r="181" spans="1:13" s="6" customFormat="1" hidden="1">
      <c r="A181" s="87"/>
      <c r="G181" s="3"/>
      <c r="J181" s="7"/>
      <c r="L181" s="72"/>
      <c r="M181" s="99"/>
    </row>
    <row r="182" spans="1:13" s="6" customFormat="1" hidden="1">
      <c r="A182" s="87"/>
      <c r="G182" s="3"/>
      <c r="J182" s="7"/>
      <c r="L182" s="72"/>
      <c r="M182" s="99"/>
    </row>
    <row r="183" spans="1:13" s="6" customFormat="1" hidden="1">
      <c r="A183" s="87"/>
      <c r="G183" s="3"/>
      <c r="J183" s="7"/>
      <c r="L183" s="72"/>
      <c r="M183" s="99"/>
    </row>
    <row r="184" spans="1:13" s="6" customFormat="1" hidden="1">
      <c r="A184" s="87"/>
      <c r="G184" s="3"/>
      <c r="J184" s="7"/>
      <c r="L184" s="72"/>
      <c r="M184" s="99"/>
    </row>
    <row r="185" spans="1:13" s="6" customFormat="1" hidden="1">
      <c r="A185" s="87"/>
      <c r="G185" s="3"/>
      <c r="J185" s="7"/>
      <c r="L185" s="72"/>
      <c r="M185" s="99"/>
    </row>
    <row r="186" spans="1:13" s="6" customFormat="1" hidden="1">
      <c r="A186" s="87"/>
      <c r="G186" s="3"/>
      <c r="J186" s="7"/>
      <c r="L186" s="72"/>
      <c r="M186" s="99"/>
    </row>
    <row r="187" spans="1:13" s="6" customFormat="1" hidden="1">
      <c r="A187" s="87"/>
      <c r="G187" s="3"/>
      <c r="J187" s="7"/>
      <c r="L187" s="72"/>
      <c r="M187" s="99"/>
    </row>
    <row r="188" spans="1:13" s="6" customFormat="1" hidden="1">
      <c r="A188" s="87"/>
      <c r="G188" s="3"/>
      <c r="J188" s="7"/>
      <c r="L188" s="72"/>
      <c r="M188" s="99"/>
    </row>
    <row r="189" spans="1:13" s="6" customFormat="1" hidden="1">
      <c r="A189" s="87"/>
      <c r="G189" s="3"/>
      <c r="J189" s="7"/>
      <c r="L189" s="72"/>
      <c r="M189" s="99"/>
    </row>
    <row r="190" spans="1:13" s="6" customFormat="1" hidden="1">
      <c r="A190" s="87"/>
      <c r="G190" s="3"/>
      <c r="J190" s="7"/>
      <c r="L190" s="72"/>
      <c r="M190" s="99"/>
    </row>
    <row r="191" spans="1:13" s="6" customFormat="1" hidden="1">
      <c r="A191" s="87"/>
      <c r="G191" s="3"/>
      <c r="J191" s="7"/>
      <c r="L191" s="72"/>
      <c r="M191" s="99"/>
    </row>
    <row r="192" spans="1:13" s="6" customFormat="1" hidden="1">
      <c r="A192" s="87"/>
      <c r="G192" s="3"/>
      <c r="J192" s="7"/>
      <c r="L192" s="72"/>
      <c r="M192" s="99"/>
    </row>
    <row r="193" spans="1:13" s="6" customFormat="1" hidden="1">
      <c r="A193" s="87"/>
      <c r="G193" s="3"/>
      <c r="J193" s="7"/>
      <c r="L193" s="72"/>
      <c r="M193" s="99"/>
    </row>
    <row r="194" spans="1:13" s="6" customFormat="1" hidden="1">
      <c r="A194" s="87"/>
      <c r="G194" s="3"/>
      <c r="J194" s="7"/>
      <c r="L194" s="72"/>
      <c r="M194" s="99"/>
    </row>
    <row r="195" spans="1:13" s="6" customFormat="1" hidden="1">
      <c r="A195" s="87"/>
      <c r="G195" s="3"/>
      <c r="J195" s="7"/>
      <c r="L195" s="72"/>
      <c r="M195" s="99"/>
    </row>
    <row r="196" spans="1:13" s="6" customFormat="1" hidden="1">
      <c r="A196" s="87"/>
      <c r="G196" s="3"/>
      <c r="J196" s="7"/>
      <c r="L196" s="72"/>
      <c r="M196" s="99"/>
    </row>
    <row r="197" spans="1:13" s="6" customFormat="1" hidden="1">
      <c r="A197" s="87"/>
      <c r="G197" s="3"/>
      <c r="J197" s="7"/>
      <c r="L197" s="72"/>
      <c r="M197" s="99"/>
    </row>
    <row r="198" spans="1:13" s="6" customFormat="1" hidden="1">
      <c r="A198" s="87"/>
      <c r="G198" s="3"/>
      <c r="J198" s="7"/>
      <c r="L198" s="72"/>
      <c r="M198" s="99"/>
    </row>
    <row r="199" spans="1:13" s="6" customFormat="1" hidden="1">
      <c r="A199" s="87"/>
      <c r="G199" s="3"/>
      <c r="J199" s="7"/>
      <c r="L199" s="72"/>
      <c r="M199" s="99"/>
    </row>
    <row r="200" spans="1:13" s="6" customFormat="1" hidden="1">
      <c r="A200" s="87"/>
      <c r="G200" s="3"/>
      <c r="J200" s="7"/>
      <c r="L200" s="72"/>
      <c r="M200" s="99"/>
    </row>
    <row r="201" spans="1:13" s="6" customFormat="1" hidden="1">
      <c r="A201" s="87"/>
      <c r="G201" s="3"/>
      <c r="J201" s="7"/>
      <c r="L201" s="72"/>
      <c r="M201" s="99"/>
    </row>
    <row r="202" spans="1:13" s="6" customFormat="1" hidden="1">
      <c r="A202" s="87"/>
      <c r="G202" s="3"/>
      <c r="J202" s="7"/>
      <c r="L202" s="72"/>
      <c r="M202" s="99"/>
    </row>
    <row r="203" spans="1:13" s="6" customFormat="1" hidden="1">
      <c r="A203" s="87"/>
      <c r="G203" s="3"/>
      <c r="J203" s="7"/>
      <c r="L203" s="72"/>
      <c r="M203" s="99"/>
    </row>
    <row r="204" spans="1:13" s="6" customFormat="1" hidden="1">
      <c r="A204" s="87"/>
      <c r="G204" s="3"/>
      <c r="J204" s="7"/>
      <c r="L204" s="72"/>
      <c r="M204" s="99"/>
    </row>
    <row r="205" spans="1:13" s="6" customFormat="1" hidden="1">
      <c r="A205" s="87"/>
      <c r="G205" s="3"/>
      <c r="J205" s="7"/>
      <c r="L205" s="72"/>
      <c r="M205" s="99"/>
    </row>
    <row r="206" spans="1:13" s="6" customFormat="1" hidden="1">
      <c r="A206" s="87"/>
      <c r="G206" s="3"/>
      <c r="J206" s="7"/>
      <c r="L206" s="72"/>
      <c r="M206" s="99"/>
    </row>
    <row r="207" spans="1:13" s="6" customFormat="1" hidden="1">
      <c r="A207" s="87"/>
      <c r="G207" s="3"/>
      <c r="J207" s="7"/>
      <c r="L207" s="72"/>
      <c r="M207" s="99"/>
    </row>
    <row r="208" spans="1:13" s="6" customFormat="1" hidden="1">
      <c r="A208" s="87"/>
      <c r="G208" s="3"/>
      <c r="J208" s="7"/>
      <c r="L208" s="72"/>
      <c r="M208" s="99"/>
    </row>
    <row r="209" spans="1:13" s="6" customFormat="1" hidden="1">
      <c r="A209" s="87"/>
      <c r="G209" s="3"/>
      <c r="J209" s="7"/>
      <c r="L209" s="72"/>
      <c r="M209" s="99"/>
    </row>
    <row r="210" spans="1:13" s="6" customFormat="1" hidden="1">
      <c r="A210" s="87"/>
      <c r="G210" s="3"/>
      <c r="J210" s="7"/>
      <c r="L210" s="72"/>
      <c r="M210" s="99"/>
    </row>
    <row r="211" spans="1:13" s="6" customFormat="1" hidden="1">
      <c r="A211" s="87"/>
      <c r="G211" s="3"/>
      <c r="J211" s="7"/>
      <c r="L211" s="72"/>
      <c r="M211" s="99"/>
    </row>
    <row r="212" spans="1:13" s="6" customFormat="1" hidden="1">
      <c r="A212" s="87"/>
      <c r="G212" s="3"/>
      <c r="J212" s="7"/>
      <c r="L212" s="72"/>
      <c r="M212" s="99"/>
    </row>
    <row r="213" spans="1:13" s="6" customFormat="1" hidden="1">
      <c r="A213" s="87"/>
      <c r="G213" s="3"/>
      <c r="J213" s="7"/>
      <c r="L213" s="72"/>
      <c r="M213" s="99"/>
    </row>
    <row r="214" spans="1:13" s="6" customFormat="1" hidden="1">
      <c r="A214" s="87"/>
      <c r="G214" s="3"/>
      <c r="J214" s="7"/>
      <c r="L214" s="72"/>
      <c r="M214" s="99"/>
    </row>
    <row r="215" spans="1:13" s="6" customFormat="1" hidden="1">
      <c r="A215" s="87"/>
      <c r="G215" s="3"/>
      <c r="J215" s="7"/>
      <c r="L215" s="72"/>
      <c r="M215" s="99"/>
    </row>
    <row r="216" spans="1:13" s="6" customFormat="1" hidden="1">
      <c r="A216" s="87"/>
      <c r="G216" s="3"/>
      <c r="J216" s="7"/>
      <c r="L216" s="72"/>
      <c r="M216" s="99"/>
    </row>
    <row r="217" spans="1:13" s="6" customFormat="1" hidden="1">
      <c r="A217" s="87"/>
      <c r="G217" s="3"/>
      <c r="J217" s="7"/>
      <c r="L217" s="72"/>
      <c r="M217" s="99"/>
    </row>
    <row r="218" spans="1:13" s="6" customFormat="1" hidden="1">
      <c r="A218" s="87"/>
      <c r="G218" s="3"/>
      <c r="J218" s="7"/>
      <c r="L218" s="72"/>
      <c r="M218" s="99"/>
    </row>
    <row r="219" spans="1:13" s="6" customFormat="1" hidden="1">
      <c r="A219" s="87"/>
      <c r="G219" s="3"/>
      <c r="J219" s="7"/>
      <c r="L219" s="72"/>
      <c r="M219" s="99"/>
    </row>
    <row r="220" spans="1:13" s="6" customFormat="1" hidden="1">
      <c r="A220" s="87"/>
      <c r="G220" s="3"/>
      <c r="J220" s="7"/>
      <c r="L220" s="72"/>
      <c r="M220" s="99"/>
    </row>
    <row r="221" spans="1:13" s="6" customFormat="1" hidden="1">
      <c r="A221" s="87"/>
      <c r="G221" s="3"/>
      <c r="J221" s="7"/>
      <c r="L221" s="72"/>
      <c r="M221" s="99"/>
    </row>
    <row r="222" spans="1:13" s="6" customFormat="1" hidden="1">
      <c r="A222" s="87"/>
      <c r="G222" s="3"/>
      <c r="J222" s="7"/>
      <c r="L222" s="72"/>
      <c r="M222" s="99"/>
    </row>
    <row r="223" spans="1:13" s="6" customFormat="1" hidden="1">
      <c r="A223" s="87"/>
      <c r="G223" s="3"/>
      <c r="J223" s="7"/>
      <c r="L223" s="72"/>
      <c r="M223" s="99"/>
    </row>
    <row r="224" spans="1:13" s="6" customFormat="1" hidden="1">
      <c r="A224" s="87"/>
      <c r="G224" s="3"/>
      <c r="J224" s="7"/>
      <c r="L224" s="72"/>
      <c r="M224" s="99"/>
    </row>
    <row r="225" spans="1:13" s="6" customFormat="1" hidden="1">
      <c r="A225" s="87"/>
      <c r="G225" s="3"/>
      <c r="J225" s="7"/>
      <c r="L225" s="72"/>
      <c r="M225" s="99"/>
    </row>
    <row r="226" spans="1:13" s="6" customFormat="1" hidden="1">
      <c r="A226" s="87"/>
      <c r="G226" s="3"/>
      <c r="J226" s="7"/>
      <c r="L226" s="72"/>
      <c r="M226" s="99"/>
    </row>
    <row r="227" spans="1:13" s="6" customFormat="1" hidden="1">
      <c r="A227" s="87"/>
      <c r="G227" s="3"/>
      <c r="J227" s="7"/>
      <c r="L227" s="72"/>
      <c r="M227" s="99"/>
    </row>
    <row r="228" spans="1:13" s="6" customFormat="1" hidden="1">
      <c r="A228" s="87"/>
      <c r="G228" s="3"/>
      <c r="J228" s="7"/>
      <c r="L228" s="72"/>
      <c r="M228" s="99"/>
    </row>
    <row r="229" spans="1:13" s="6" customFormat="1" hidden="1">
      <c r="A229" s="87"/>
      <c r="G229" s="3"/>
      <c r="J229" s="7"/>
      <c r="L229" s="72"/>
      <c r="M229" s="99"/>
    </row>
    <row r="230" spans="1:13" s="6" customFormat="1" hidden="1">
      <c r="A230" s="87"/>
      <c r="G230" s="3"/>
      <c r="J230" s="7"/>
      <c r="L230" s="72"/>
      <c r="M230" s="99"/>
    </row>
    <row r="231" spans="1:13" s="6" customFormat="1" hidden="1">
      <c r="A231" s="87"/>
      <c r="G231" s="3"/>
      <c r="J231" s="7"/>
      <c r="L231" s="72"/>
      <c r="M231" s="99"/>
    </row>
    <row r="232" spans="1:13" s="6" customFormat="1" hidden="1">
      <c r="A232" s="87"/>
      <c r="G232" s="3"/>
      <c r="J232" s="7"/>
      <c r="L232" s="72"/>
      <c r="M232" s="99"/>
    </row>
    <row r="233" spans="1:13" s="6" customFormat="1" hidden="1">
      <c r="A233" s="87"/>
      <c r="G233" s="3"/>
      <c r="J233" s="7"/>
      <c r="L233" s="72"/>
      <c r="M233" s="99"/>
    </row>
    <row r="234" spans="1:13" s="6" customFormat="1" hidden="1">
      <c r="A234" s="87"/>
      <c r="G234" s="3"/>
      <c r="J234" s="7"/>
      <c r="L234" s="72"/>
      <c r="M234" s="99"/>
    </row>
    <row r="235" spans="1:13" s="6" customFormat="1" hidden="1">
      <c r="A235" s="87"/>
      <c r="G235" s="3"/>
      <c r="J235" s="7"/>
      <c r="L235" s="72"/>
      <c r="M235" s="99"/>
    </row>
    <row r="236" spans="1:13" s="6" customFormat="1" hidden="1">
      <c r="A236" s="87"/>
      <c r="G236" s="3"/>
      <c r="J236" s="7"/>
      <c r="L236" s="72"/>
      <c r="M236" s="99"/>
    </row>
    <row r="237" spans="1:13" s="6" customFormat="1" hidden="1">
      <c r="A237" s="87"/>
      <c r="G237" s="3"/>
      <c r="J237" s="7"/>
      <c r="L237" s="72"/>
      <c r="M237" s="99"/>
    </row>
    <row r="238" spans="1:13" s="6" customFormat="1" hidden="1">
      <c r="A238" s="87"/>
      <c r="G238" s="3"/>
      <c r="J238" s="7"/>
      <c r="L238" s="72"/>
      <c r="M238" s="99"/>
    </row>
    <row r="239" spans="1:13" s="6" customFormat="1" hidden="1">
      <c r="A239" s="87"/>
      <c r="G239" s="3"/>
      <c r="J239" s="7"/>
      <c r="L239" s="72"/>
      <c r="M239" s="99"/>
    </row>
    <row r="240" spans="1:13" s="6" customFormat="1" hidden="1">
      <c r="A240" s="87"/>
      <c r="G240" s="3"/>
      <c r="J240" s="7"/>
      <c r="L240" s="72"/>
      <c r="M240" s="99"/>
    </row>
    <row r="241" spans="1:13" s="6" customFormat="1" hidden="1">
      <c r="A241" s="87"/>
      <c r="G241" s="3"/>
      <c r="J241" s="7"/>
      <c r="L241" s="72"/>
      <c r="M241" s="99"/>
    </row>
    <row r="242" spans="1:13" s="6" customFormat="1" hidden="1">
      <c r="A242" s="87"/>
      <c r="G242" s="3"/>
      <c r="J242" s="7"/>
      <c r="L242" s="72"/>
      <c r="M242" s="99"/>
    </row>
    <row r="243" spans="1:13" s="6" customFormat="1" hidden="1">
      <c r="A243" s="87"/>
      <c r="G243" s="3"/>
      <c r="J243" s="7"/>
      <c r="L243" s="72"/>
      <c r="M243" s="99"/>
    </row>
    <row r="244" spans="1:13" s="6" customFormat="1" hidden="1">
      <c r="A244" s="87"/>
      <c r="G244" s="3"/>
      <c r="J244" s="7"/>
      <c r="L244" s="72"/>
      <c r="M244" s="99"/>
    </row>
    <row r="245" spans="1:13" s="6" customFormat="1" hidden="1">
      <c r="A245" s="87"/>
      <c r="G245" s="3"/>
      <c r="J245" s="7"/>
      <c r="L245" s="72"/>
      <c r="M245" s="99"/>
    </row>
    <row r="246" spans="1:13" s="6" customFormat="1" hidden="1">
      <c r="A246" s="87"/>
      <c r="G246" s="3"/>
      <c r="J246" s="7"/>
      <c r="L246" s="72"/>
      <c r="M246" s="99"/>
    </row>
    <row r="247" spans="1:13" s="6" customFormat="1" hidden="1">
      <c r="A247" s="87"/>
      <c r="G247" s="3"/>
      <c r="J247" s="7"/>
      <c r="L247" s="72"/>
      <c r="M247" s="99"/>
    </row>
    <row r="248" spans="1:13" s="6" customFormat="1" hidden="1">
      <c r="A248" s="87"/>
      <c r="G248" s="3"/>
      <c r="J248" s="7"/>
      <c r="L248" s="72"/>
      <c r="M248" s="99"/>
    </row>
    <row r="249" spans="1:13" s="6" customFormat="1" hidden="1">
      <c r="A249" s="87"/>
      <c r="G249" s="3"/>
      <c r="J249" s="7"/>
      <c r="L249" s="72"/>
      <c r="M249" s="99"/>
    </row>
    <row r="250" spans="1:13" s="6" customFormat="1" hidden="1">
      <c r="A250" s="87"/>
      <c r="G250" s="3"/>
      <c r="J250" s="7"/>
      <c r="L250" s="72"/>
      <c r="M250" s="99"/>
    </row>
    <row r="251" spans="1:13" s="6" customFormat="1" hidden="1">
      <c r="A251" s="87"/>
      <c r="G251" s="3"/>
      <c r="J251" s="7"/>
      <c r="L251" s="72"/>
      <c r="M251" s="99"/>
    </row>
    <row r="252" spans="1:13" s="6" customFormat="1" hidden="1">
      <c r="A252" s="87"/>
      <c r="G252" s="3"/>
      <c r="J252" s="7"/>
      <c r="L252" s="72"/>
      <c r="M252" s="99"/>
    </row>
    <row r="253" spans="1:13" s="6" customFormat="1" hidden="1">
      <c r="A253" s="87"/>
      <c r="G253" s="3"/>
      <c r="J253" s="7"/>
      <c r="L253" s="72"/>
      <c r="M253" s="99"/>
    </row>
    <row r="254" spans="1:13" s="6" customFormat="1" hidden="1">
      <c r="A254" s="87"/>
      <c r="G254" s="3"/>
      <c r="J254" s="7"/>
      <c r="L254" s="72"/>
      <c r="M254" s="99"/>
    </row>
    <row r="255" spans="1:13" s="6" customFormat="1" hidden="1">
      <c r="A255" s="87"/>
      <c r="G255" s="3"/>
      <c r="J255" s="7"/>
      <c r="L255" s="72"/>
      <c r="M255" s="99"/>
    </row>
    <row r="256" spans="1:13" s="6" customFormat="1" hidden="1">
      <c r="A256" s="87"/>
      <c r="G256" s="3"/>
      <c r="J256" s="7"/>
      <c r="L256" s="72"/>
      <c r="M256" s="99"/>
    </row>
    <row r="257" spans="1:13" s="6" customFormat="1" hidden="1">
      <c r="A257" s="87"/>
      <c r="G257" s="3"/>
      <c r="J257" s="7"/>
      <c r="L257" s="72"/>
      <c r="M257" s="99"/>
    </row>
    <row r="258" spans="1:13" s="6" customFormat="1" hidden="1">
      <c r="A258" s="87"/>
      <c r="G258" s="3"/>
      <c r="J258" s="7"/>
      <c r="L258" s="72"/>
      <c r="M258" s="99"/>
    </row>
    <row r="259" spans="1:13" s="6" customFormat="1" hidden="1">
      <c r="A259" s="87"/>
      <c r="G259" s="3"/>
      <c r="J259" s="7"/>
      <c r="L259" s="72"/>
      <c r="M259" s="99"/>
    </row>
    <row r="260" spans="1:13" s="6" customFormat="1" hidden="1">
      <c r="A260" s="87"/>
      <c r="G260" s="3"/>
      <c r="J260" s="7"/>
      <c r="L260" s="72"/>
      <c r="M260" s="99"/>
    </row>
    <row r="261" spans="1:13" s="6" customFormat="1" hidden="1">
      <c r="A261" s="87"/>
      <c r="G261" s="3"/>
      <c r="J261" s="7"/>
      <c r="L261" s="72"/>
      <c r="M261" s="99"/>
    </row>
    <row r="262" spans="1:13" s="6" customFormat="1" hidden="1">
      <c r="A262" s="87"/>
      <c r="G262" s="3"/>
      <c r="J262" s="7"/>
      <c r="L262" s="72"/>
      <c r="M262" s="99"/>
    </row>
    <row r="263" spans="1:13" s="6" customFormat="1" hidden="1">
      <c r="A263" s="87"/>
      <c r="G263" s="3"/>
      <c r="J263" s="7"/>
      <c r="L263" s="72"/>
      <c r="M263" s="99"/>
    </row>
    <row r="264" spans="1:13" s="6" customFormat="1" hidden="1">
      <c r="A264" s="87"/>
      <c r="G264" s="3"/>
      <c r="J264" s="7"/>
      <c r="L264" s="72"/>
      <c r="M264" s="99"/>
    </row>
    <row r="265" spans="1:13" s="6" customFormat="1" hidden="1">
      <c r="A265" s="87"/>
      <c r="G265" s="3"/>
      <c r="J265" s="7"/>
      <c r="L265" s="72"/>
      <c r="M265" s="99"/>
    </row>
    <row r="266" spans="1:13" s="6" customFormat="1" hidden="1">
      <c r="A266" s="87"/>
      <c r="G266" s="3"/>
      <c r="J266" s="7"/>
      <c r="L266" s="72"/>
      <c r="M266" s="99"/>
    </row>
    <row r="267" spans="1:13" s="6" customFormat="1" hidden="1">
      <c r="A267" s="87"/>
      <c r="G267" s="3"/>
      <c r="J267" s="7"/>
      <c r="L267" s="72"/>
      <c r="M267" s="99"/>
    </row>
    <row r="268" spans="1:13" s="6" customFormat="1" hidden="1">
      <c r="A268" s="87"/>
      <c r="C268" s="5"/>
      <c r="D268" s="5"/>
      <c r="E268" s="5"/>
      <c r="G268" s="3"/>
      <c r="J268" s="7"/>
      <c r="L268" s="72"/>
      <c r="M268" s="99"/>
    </row>
    <row r="269" spans="1:13" s="6" customFormat="1" hidden="1">
      <c r="A269" s="87"/>
      <c r="G269" s="3"/>
      <c r="J269" s="7"/>
      <c r="L269" s="72"/>
      <c r="M269" s="99"/>
    </row>
    <row r="270" spans="1:13" s="6" customFormat="1" hidden="1">
      <c r="A270" s="87"/>
      <c r="G270" s="3"/>
      <c r="J270" s="7"/>
      <c r="L270" s="72"/>
      <c r="M270" s="99"/>
    </row>
    <row r="271" spans="1:13" s="6" customFormat="1" hidden="1">
      <c r="A271" s="87"/>
      <c r="G271" s="3"/>
      <c r="J271" s="7"/>
      <c r="L271" s="72"/>
      <c r="M271" s="99"/>
    </row>
    <row r="272" spans="1:13" s="6" customFormat="1" hidden="1">
      <c r="A272" s="87"/>
      <c r="G272" s="3"/>
      <c r="J272" s="7"/>
      <c r="L272" s="72"/>
      <c r="M272" s="99"/>
    </row>
    <row r="273" spans="1:13" s="6" customFormat="1" hidden="1">
      <c r="A273" s="87"/>
      <c r="G273" s="3"/>
      <c r="J273" s="7"/>
      <c r="L273" s="72"/>
      <c r="M273" s="99"/>
    </row>
    <row r="274" spans="1:13" s="6" customFormat="1" hidden="1">
      <c r="A274" s="87"/>
      <c r="G274" s="3"/>
      <c r="J274" s="7"/>
      <c r="L274" s="72"/>
      <c r="M274" s="99"/>
    </row>
    <row r="275" spans="1:13" s="6" customFormat="1" hidden="1">
      <c r="A275" s="87"/>
      <c r="G275" s="3"/>
      <c r="J275" s="7"/>
      <c r="L275" s="72"/>
      <c r="M275" s="99"/>
    </row>
    <row r="276" spans="1:13" s="6" customFormat="1" hidden="1">
      <c r="A276" s="87"/>
      <c r="G276" s="3"/>
      <c r="J276" s="7"/>
      <c r="L276" s="72"/>
      <c r="M276" s="99"/>
    </row>
    <row r="277" spans="1:13" s="6" customFormat="1" hidden="1">
      <c r="A277" s="87"/>
      <c r="G277" s="3"/>
      <c r="J277" s="7"/>
      <c r="L277" s="72"/>
      <c r="M277" s="99"/>
    </row>
    <row r="278" spans="1:13" s="6" customFormat="1" hidden="1">
      <c r="A278" s="87"/>
      <c r="G278" s="3"/>
      <c r="J278" s="7"/>
      <c r="L278" s="72"/>
      <c r="M278" s="99"/>
    </row>
    <row r="279" spans="1:13" s="6" customFormat="1" hidden="1">
      <c r="A279" s="87"/>
      <c r="G279" s="3"/>
      <c r="J279" s="7"/>
      <c r="L279" s="72"/>
      <c r="M279" s="99"/>
    </row>
    <row r="280" spans="1:13" s="6" customFormat="1" hidden="1">
      <c r="A280" s="87"/>
      <c r="G280" s="3"/>
      <c r="J280" s="7"/>
      <c r="L280" s="72"/>
      <c r="M280" s="99"/>
    </row>
    <row r="281" spans="1:13" s="6" customFormat="1" hidden="1">
      <c r="A281" s="87"/>
      <c r="G281" s="3"/>
      <c r="J281" s="7"/>
      <c r="L281" s="72"/>
      <c r="M281" s="99"/>
    </row>
    <row r="282" spans="1:13" s="6" customFormat="1" hidden="1">
      <c r="A282" s="87"/>
      <c r="G282" s="3"/>
      <c r="J282" s="7"/>
      <c r="L282" s="72"/>
      <c r="M282" s="99"/>
    </row>
    <row r="283" spans="1:13" s="6" customFormat="1" hidden="1">
      <c r="A283" s="87"/>
      <c r="G283" s="3"/>
      <c r="J283" s="7"/>
      <c r="L283" s="72"/>
      <c r="M283" s="99"/>
    </row>
    <row r="284" spans="1:13" s="6" customFormat="1" hidden="1">
      <c r="A284" s="87"/>
      <c r="G284" s="3"/>
      <c r="J284" s="7"/>
      <c r="L284" s="72"/>
      <c r="M284" s="99"/>
    </row>
    <row r="285" spans="1:13" s="6" customFormat="1" hidden="1">
      <c r="A285" s="87"/>
      <c r="G285" s="3"/>
      <c r="J285" s="7"/>
      <c r="L285" s="72"/>
      <c r="M285" s="99"/>
    </row>
    <row r="286" spans="1:13" s="6" customFormat="1" hidden="1">
      <c r="A286" s="87"/>
      <c r="G286" s="3"/>
      <c r="J286" s="7"/>
      <c r="L286" s="72"/>
      <c r="M286" s="99"/>
    </row>
    <row r="287" spans="1:13" s="6" customFormat="1" hidden="1">
      <c r="A287" s="87"/>
      <c r="G287" s="3"/>
      <c r="J287" s="7"/>
      <c r="L287" s="72"/>
      <c r="M287" s="99"/>
    </row>
    <row r="288" spans="1:13" s="6" customFormat="1" hidden="1">
      <c r="A288" s="87"/>
      <c r="G288" s="3"/>
      <c r="J288" s="7"/>
      <c r="L288" s="72"/>
      <c r="M288" s="99"/>
    </row>
    <row r="289" spans="1:13" s="6" customFormat="1" hidden="1">
      <c r="A289" s="87"/>
      <c r="G289" s="3"/>
      <c r="J289" s="7"/>
      <c r="L289" s="72"/>
      <c r="M289" s="99"/>
    </row>
    <row r="290" spans="1:13" s="6" customFormat="1" hidden="1">
      <c r="A290" s="87"/>
      <c r="G290" s="3"/>
      <c r="J290" s="7"/>
      <c r="L290" s="72"/>
      <c r="M290" s="99"/>
    </row>
    <row r="291" spans="1:13" s="6" customFormat="1" hidden="1">
      <c r="A291" s="87"/>
      <c r="G291" s="3"/>
      <c r="J291" s="7"/>
      <c r="L291" s="72"/>
      <c r="M291" s="99"/>
    </row>
    <row r="292" spans="1:13" s="6" customFormat="1" hidden="1">
      <c r="A292" s="87"/>
      <c r="G292" s="3"/>
      <c r="J292" s="7"/>
      <c r="L292" s="72"/>
      <c r="M292" s="99"/>
    </row>
    <row r="293" spans="1:13" s="6" customFormat="1" hidden="1">
      <c r="A293" s="87"/>
      <c r="G293" s="3"/>
      <c r="J293" s="7"/>
      <c r="L293" s="72"/>
      <c r="M293" s="99"/>
    </row>
    <row r="294" spans="1:13" s="6" customFormat="1" hidden="1">
      <c r="A294" s="87"/>
      <c r="G294" s="3"/>
      <c r="J294" s="7"/>
      <c r="L294" s="72"/>
      <c r="M294" s="99"/>
    </row>
    <row r="295" spans="1:13" s="6" customFormat="1" hidden="1">
      <c r="A295" s="87"/>
      <c r="G295" s="3"/>
      <c r="J295" s="7"/>
      <c r="L295" s="72"/>
      <c r="M295" s="99"/>
    </row>
    <row r="296" spans="1:13" s="6" customFormat="1" hidden="1">
      <c r="A296" s="87"/>
      <c r="G296" s="3"/>
      <c r="J296" s="7"/>
      <c r="L296" s="72"/>
      <c r="M296" s="99"/>
    </row>
    <row r="297" spans="1:13" s="6" customFormat="1" hidden="1">
      <c r="A297" s="87"/>
      <c r="G297" s="3"/>
      <c r="J297" s="7"/>
      <c r="L297" s="72"/>
      <c r="M297" s="99"/>
    </row>
    <row r="298" spans="1:13" s="6" customFormat="1" hidden="1">
      <c r="A298" s="87"/>
      <c r="G298" s="3"/>
      <c r="J298" s="7"/>
      <c r="L298" s="72"/>
      <c r="M298" s="99"/>
    </row>
    <row r="299" spans="1:13" s="6" customFormat="1" hidden="1">
      <c r="A299" s="87"/>
      <c r="G299" s="3"/>
      <c r="J299" s="7"/>
      <c r="L299" s="72"/>
      <c r="M299" s="99"/>
    </row>
    <row r="300" spans="1:13" s="6" customFormat="1" hidden="1">
      <c r="A300" s="87"/>
      <c r="G300" s="3"/>
      <c r="J300" s="7"/>
      <c r="L300" s="72"/>
      <c r="M300" s="99"/>
    </row>
    <row r="301" spans="1:13" s="6" customFormat="1" hidden="1">
      <c r="A301" s="87"/>
      <c r="G301" s="3"/>
      <c r="J301" s="7"/>
      <c r="L301" s="72"/>
      <c r="M301" s="99"/>
    </row>
    <row r="302" spans="1:13" s="6" customFormat="1" hidden="1">
      <c r="A302" s="87"/>
      <c r="G302" s="3"/>
      <c r="J302" s="7"/>
      <c r="L302" s="72"/>
      <c r="M302" s="99"/>
    </row>
    <row r="303" spans="1:13" s="6" customFormat="1" hidden="1">
      <c r="A303" s="87"/>
      <c r="G303" s="3"/>
      <c r="J303" s="7"/>
      <c r="L303" s="72"/>
      <c r="M303" s="99"/>
    </row>
    <row r="304" spans="1:13" s="6" customFormat="1" hidden="1">
      <c r="A304" s="87"/>
      <c r="G304" s="3"/>
      <c r="J304" s="7"/>
      <c r="L304" s="72"/>
      <c r="M304" s="99"/>
    </row>
    <row r="305" spans="1:13" s="6" customFormat="1" hidden="1">
      <c r="A305" s="87"/>
      <c r="G305" s="3"/>
      <c r="J305" s="7"/>
      <c r="L305" s="72"/>
      <c r="M305" s="99"/>
    </row>
    <row r="306" spans="1:13" s="6" customFormat="1" hidden="1">
      <c r="A306" s="87"/>
      <c r="G306" s="3"/>
      <c r="J306" s="7"/>
      <c r="L306" s="72"/>
      <c r="M306" s="99"/>
    </row>
    <row r="307" spans="1:13" s="6" customFormat="1" hidden="1">
      <c r="A307" s="87"/>
      <c r="G307" s="3"/>
      <c r="J307" s="7"/>
      <c r="L307" s="72"/>
      <c r="M307" s="99"/>
    </row>
    <row r="308" spans="1:13" s="6" customFormat="1" hidden="1">
      <c r="A308" s="87"/>
      <c r="G308" s="3"/>
      <c r="J308" s="7"/>
      <c r="L308" s="72"/>
      <c r="M308" s="99"/>
    </row>
    <row r="309" spans="1:13" s="6" customFormat="1" hidden="1">
      <c r="A309" s="87"/>
      <c r="G309" s="3"/>
      <c r="J309" s="7"/>
      <c r="L309" s="72"/>
      <c r="M309" s="99"/>
    </row>
    <row r="310" spans="1:13" s="6" customFormat="1" hidden="1">
      <c r="A310" s="87"/>
      <c r="G310" s="3"/>
      <c r="J310" s="7"/>
      <c r="L310" s="72"/>
      <c r="M310" s="99"/>
    </row>
    <row r="311" spans="1:13" s="6" customFormat="1" hidden="1">
      <c r="A311" s="87"/>
      <c r="G311" s="3"/>
      <c r="J311" s="7"/>
      <c r="L311" s="72"/>
      <c r="M311" s="99"/>
    </row>
    <row r="312" spans="1:13" s="6" customFormat="1" hidden="1">
      <c r="A312" s="87"/>
      <c r="G312" s="3"/>
      <c r="J312" s="7"/>
      <c r="L312" s="72"/>
      <c r="M312" s="99"/>
    </row>
    <row r="313" spans="1:13" s="6" customFormat="1" hidden="1">
      <c r="A313" s="87"/>
      <c r="G313" s="3"/>
      <c r="J313" s="7"/>
      <c r="L313" s="72"/>
      <c r="M313" s="99"/>
    </row>
    <row r="314" spans="1:13" s="6" customFormat="1" hidden="1">
      <c r="A314" s="87"/>
      <c r="G314" s="3"/>
      <c r="J314" s="7"/>
      <c r="L314" s="72"/>
      <c r="M314" s="99"/>
    </row>
    <row r="315" spans="1:13" s="6" customFormat="1" hidden="1">
      <c r="A315" s="87"/>
      <c r="G315" s="3"/>
      <c r="J315" s="7"/>
      <c r="L315" s="72"/>
      <c r="M315" s="99"/>
    </row>
    <row r="316" spans="1:13" s="6" customFormat="1" hidden="1">
      <c r="A316" s="87"/>
      <c r="G316" s="3"/>
      <c r="J316" s="7"/>
      <c r="L316" s="72"/>
      <c r="M316" s="99"/>
    </row>
    <row r="317" spans="1:13" s="6" customFormat="1" hidden="1">
      <c r="A317" s="87"/>
      <c r="G317" s="3"/>
      <c r="J317" s="7"/>
      <c r="L317" s="72"/>
      <c r="M317" s="99"/>
    </row>
    <row r="318" spans="1:13" s="6" customFormat="1" hidden="1">
      <c r="A318" s="87"/>
      <c r="G318" s="3"/>
      <c r="J318" s="7"/>
      <c r="L318" s="72"/>
      <c r="M318" s="99"/>
    </row>
    <row r="319" spans="1:13" s="6" customFormat="1" hidden="1">
      <c r="A319" s="87"/>
      <c r="G319" s="3"/>
      <c r="J319" s="7"/>
      <c r="L319" s="72"/>
      <c r="M319" s="99"/>
    </row>
    <row r="320" spans="1:13" s="6" customFormat="1" hidden="1">
      <c r="A320" s="87"/>
      <c r="G320" s="3"/>
      <c r="J320" s="7"/>
      <c r="L320" s="72"/>
      <c r="M320" s="99"/>
    </row>
    <row r="321" spans="1:13" s="6" customFormat="1" hidden="1">
      <c r="A321" s="87"/>
      <c r="G321" s="3"/>
      <c r="J321" s="7"/>
      <c r="L321" s="72"/>
      <c r="M321" s="99"/>
    </row>
    <row r="322" spans="1:13" s="6" customFormat="1" hidden="1">
      <c r="A322" s="87"/>
      <c r="G322" s="3"/>
      <c r="J322" s="7"/>
      <c r="L322" s="72"/>
      <c r="M322" s="99"/>
    </row>
    <row r="323" spans="1:13" s="6" customFormat="1" hidden="1">
      <c r="A323" s="87"/>
      <c r="G323" s="3"/>
      <c r="J323" s="7"/>
      <c r="L323" s="72"/>
      <c r="M323" s="99"/>
    </row>
    <row r="324" spans="1:13" s="6" customFormat="1" hidden="1">
      <c r="A324" s="87"/>
      <c r="G324" s="3"/>
      <c r="J324" s="7"/>
      <c r="L324" s="72"/>
      <c r="M324" s="99"/>
    </row>
    <row r="325" spans="1:13" s="6" customFormat="1" hidden="1">
      <c r="A325" s="87"/>
      <c r="G325" s="3"/>
      <c r="J325" s="7"/>
      <c r="L325" s="72"/>
      <c r="M325" s="99"/>
    </row>
    <row r="326" spans="1:13" s="6" customFormat="1" hidden="1">
      <c r="A326" s="87"/>
      <c r="G326" s="3"/>
      <c r="J326" s="7"/>
      <c r="L326" s="72"/>
      <c r="M326" s="99"/>
    </row>
    <row r="327" spans="1:13" s="6" customFormat="1" hidden="1">
      <c r="A327" s="87"/>
      <c r="G327" s="3"/>
      <c r="J327" s="7"/>
      <c r="L327" s="72"/>
      <c r="M327" s="99"/>
    </row>
    <row r="328" spans="1:13" s="6" customFormat="1" hidden="1">
      <c r="A328" s="87"/>
      <c r="G328" s="3"/>
      <c r="J328" s="7"/>
      <c r="L328" s="72"/>
      <c r="M328" s="99"/>
    </row>
    <row r="329" spans="1:13" s="6" customFormat="1" hidden="1">
      <c r="A329" s="87"/>
      <c r="G329" s="3"/>
      <c r="J329" s="7"/>
      <c r="L329" s="72"/>
      <c r="M329" s="99"/>
    </row>
    <row r="330" spans="1:13" s="6" customFormat="1" hidden="1">
      <c r="A330" s="87"/>
      <c r="G330" s="3"/>
      <c r="J330" s="7"/>
      <c r="L330" s="72"/>
      <c r="M330" s="99"/>
    </row>
    <row r="331" spans="1:13" s="6" customFormat="1" hidden="1">
      <c r="A331" s="87"/>
      <c r="G331" s="3"/>
      <c r="J331" s="7"/>
      <c r="L331" s="72"/>
      <c r="M331" s="99"/>
    </row>
    <row r="332" spans="1:13" s="6" customFormat="1" hidden="1">
      <c r="A332" s="87"/>
      <c r="G332" s="3"/>
      <c r="J332" s="7"/>
      <c r="L332" s="72"/>
      <c r="M332" s="99"/>
    </row>
    <row r="333" spans="1:13" s="6" customFormat="1" hidden="1">
      <c r="A333" s="87"/>
      <c r="G333" s="3"/>
      <c r="J333" s="7"/>
      <c r="L333" s="72"/>
      <c r="M333" s="99"/>
    </row>
    <row r="334" spans="1:13" s="6" customFormat="1" hidden="1">
      <c r="A334" s="87"/>
      <c r="G334" s="3"/>
      <c r="J334" s="7"/>
      <c r="L334" s="72"/>
      <c r="M334" s="99"/>
    </row>
    <row r="335" spans="1:13" s="6" customFormat="1" hidden="1">
      <c r="A335" s="87"/>
      <c r="G335" s="3"/>
      <c r="J335" s="7"/>
      <c r="L335" s="72"/>
      <c r="M335" s="99"/>
    </row>
    <row r="336" spans="1:13" s="6" customFormat="1" hidden="1">
      <c r="A336" s="87"/>
      <c r="G336" s="3"/>
      <c r="J336" s="7"/>
      <c r="L336" s="72"/>
      <c r="M336" s="99"/>
    </row>
    <row r="337" spans="1:13" s="6" customFormat="1" hidden="1">
      <c r="A337" s="87"/>
      <c r="G337" s="3"/>
      <c r="J337" s="7"/>
      <c r="L337" s="72"/>
      <c r="M337" s="99"/>
    </row>
    <row r="338" spans="1:13" s="6" customFormat="1" hidden="1">
      <c r="A338" s="87"/>
      <c r="G338" s="3"/>
      <c r="J338" s="7"/>
      <c r="L338" s="72"/>
      <c r="M338" s="99"/>
    </row>
    <row r="339" spans="1:13" s="6" customFormat="1" hidden="1">
      <c r="A339" s="87"/>
      <c r="G339" s="3"/>
      <c r="J339" s="7"/>
      <c r="L339" s="72"/>
      <c r="M339" s="99"/>
    </row>
    <row r="340" spans="1:13" s="6" customFormat="1" hidden="1">
      <c r="A340" s="87"/>
      <c r="G340" s="3"/>
      <c r="J340" s="7"/>
      <c r="L340" s="72"/>
      <c r="M340" s="99"/>
    </row>
    <row r="341" spans="1:13" s="6" customFormat="1" hidden="1">
      <c r="A341" s="87"/>
      <c r="G341" s="3"/>
      <c r="J341" s="7"/>
      <c r="L341" s="72"/>
      <c r="M341" s="99"/>
    </row>
    <row r="342" spans="1:13" s="6" customFormat="1" hidden="1">
      <c r="A342" s="87"/>
      <c r="G342" s="3"/>
      <c r="J342" s="7"/>
      <c r="L342" s="72"/>
      <c r="M342" s="99"/>
    </row>
    <row r="343" spans="1:13" s="6" customFormat="1" hidden="1">
      <c r="A343" s="87"/>
      <c r="G343" s="3"/>
      <c r="J343" s="7"/>
      <c r="L343" s="72"/>
      <c r="M343" s="99"/>
    </row>
    <row r="344" spans="1:13" s="6" customFormat="1" hidden="1">
      <c r="A344" s="87"/>
      <c r="G344" s="3"/>
      <c r="J344" s="7"/>
      <c r="L344" s="72"/>
      <c r="M344" s="99"/>
    </row>
    <row r="345" spans="1:13" s="6" customFormat="1" hidden="1">
      <c r="A345" s="87"/>
      <c r="G345" s="3"/>
      <c r="J345" s="7"/>
      <c r="L345" s="72"/>
      <c r="M345" s="99"/>
    </row>
    <row r="346" spans="1:13" s="6" customFormat="1" hidden="1">
      <c r="A346" s="87"/>
      <c r="G346" s="3"/>
      <c r="J346" s="7"/>
      <c r="L346" s="72"/>
      <c r="M346" s="99"/>
    </row>
    <row r="347" spans="1:13" s="6" customFormat="1" hidden="1">
      <c r="A347" s="87"/>
      <c r="G347" s="3"/>
      <c r="J347" s="7"/>
      <c r="L347" s="72"/>
      <c r="M347" s="99"/>
    </row>
    <row r="348" spans="1:13" s="6" customFormat="1" hidden="1">
      <c r="A348" s="87"/>
      <c r="G348" s="3"/>
      <c r="J348" s="7"/>
      <c r="L348" s="72"/>
      <c r="M348" s="99"/>
    </row>
    <row r="349" spans="1:13" s="6" customFormat="1" hidden="1">
      <c r="A349" s="87"/>
      <c r="G349" s="3"/>
      <c r="J349" s="7"/>
      <c r="L349" s="72"/>
      <c r="M349" s="99"/>
    </row>
    <row r="350" spans="1:13" s="6" customFormat="1" hidden="1">
      <c r="A350" s="87"/>
      <c r="G350" s="3"/>
      <c r="J350" s="7"/>
      <c r="L350" s="72"/>
      <c r="M350" s="99"/>
    </row>
    <row r="351" spans="1:13" s="6" customFormat="1" hidden="1">
      <c r="A351" s="87"/>
      <c r="G351" s="3"/>
      <c r="J351" s="7"/>
      <c r="L351" s="72"/>
      <c r="M351" s="99"/>
    </row>
    <row r="352" spans="1:13" s="6" customFormat="1" hidden="1">
      <c r="A352" s="87"/>
      <c r="G352" s="3"/>
      <c r="J352" s="7"/>
      <c r="L352" s="72"/>
      <c r="M352" s="99"/>
    </row>
    <row r="353" spans="1:13" s="6" customFormat="1" hidden="1">
      <c r="A353" s="87"/>
      <c r="G353" s="3"/>
      <c r="J353" s="7"/>
      <c r="L353" s="72"/>
      <c r="M353" s="99"/>
    </row>
    <row r="354" spans="1:13" s="6" customFormat="1" hidden="1">
      <c r="A354" s="87"/>
      <c r="G354" s="3"/>
      <c r="J354" s="7"/>
      <c r="L354" s="72"/>
      <c r="M354" s="99"/>
    </row>
    <row r="355" spans="1:13" s="6" customFormat="1" hidden="1">
      <c r="A355" s="87"/>
      <c r="G355" s="3"/>
      <c r="J355" s="7"/>
      <c r="L355" s="72"/>
      <c r="M355" s="99"/>
    </row>
    <row r="356" spans="1:13" s="6" customFormat="1" hidden="1">
      <c r="A356" s="87"/>
      <c r="G356" s="3"/>
      <c r="J356" s="7"/>
      <c r="L356" s="72"/>
      <c r="M356" s="99"/>
    </row>
    <row r="357" spans="1:13" s="6" customFormat="1" hidden="1">
      <c r="A357" s="87"/>
      <c r="G357" s="3"/>
      <c r="J357" s="7"/>
      <c r="L357" s="72"/>
      <c r="M357" s="99"/>
    </row>
    <row r="358" spans="1:13" s="6" customFormat="1" hidden="1">
      <c r="A358" s="87"/>
      <c r="G358" s="3"/>
      <c r="J358" s="7"/>
      <c r="L358" s="72"/>
      <c r="M358" s="99"/>
    </row>
    <row r="359" spans="1:13" s="6" customFormat="1" hidden="1">
      <c r="A359" s="87"/>
      <c r="G359" s="3"/>
      <c r="J359" s="7"/>
      <c r="L359" s="72"/>
      <c r="M359" s="99"/>
    </row>
    <row r="360" spans="1:13" s="6" customFormat="1" hidden="1">
      <c r="A360" s="87"/>
      <c r="G360" s="3"/>
      <c r="J360" s="7"/>
      <c r="L360" s="72"/>
      <c r="M360" s="99"/>
    </row>
    <row r="361" spans="1:13" s="6" customFormat="1" hidden="1">
      <c r="A361" s="87"/>
      <c r="G361" s="3"/>
      <c r="J361" s="7"/>
      <c r="L361" s="72"/>
      <c r="M361" s="99"/>
    </row>
    <row r="362" spans="1:13" s="6" customFormat="1" hidden="1">
      <c r="A362" s="87"/>
      <c r="G362" s="3"/>
      <c r="J362" s="7"/>
      <c r="L362" s="72"/>
      <c r="M362" s="99"/>
    </row>
    <row r="363" spans="1:13" s="6" customFormat="1" hidden="1">
      <c r="A363" s="87"/>
      <c r="G363" s="3"/>
      <c r="J363" s="7"/>
      <c r="L363" s="72"/>
      <c r="M363" s="99"/>
    </row>
    <row r="364" spans="1:13" s="6" customFormat="1" hidden="1">
      <c r="A364" s="87"/>
      <c r="G364" s="3"/>
      <c r="J364" s="7"/>
      <c r="L364" s="72"/>
      <c r="M364" s="99"/>
    </row>
    <row r="365" spans="1:13" s="6" customFormat="1" hidden="1">
      <c r="A365" s="87"/>
      <c r="G365" s="3"/>
      <c r="J365" s="7"/>
      <c r="L365" s="72"/>
      <c r="M365" s="99"/>
    </row>
    <row r="366" spans="1:13" s="6" customFormat="1" hidden="1">
      <c r="A366" s="87"/>
      <c r="G366" s="3"/>
      <c r="J366" s="7"/>
      <c r="L366" s="72"/>
      <c r="M366" s="99"/>
    </row>
    <row r="367" spans="1:13" s="6" customFormat="1" hidden="1">
      <c r="A367" s="87"/>
      <c r="G367" s="3"/>
      <c r="J367" s="7"/>
      <c r="L367" s="72"/>
      <c r="M367" s="99"/>
    </row>
    <row r="368" spans="1:13" s="6" customFormat="1" hidden="1">
      <c r="A368" s="87"/>
      <c r="G368" s="3"/>
      <c r="J368" s="7"/>
      <c r="L368" s="72"/>
      <c r="M368" s="99"/>
    </row>
    <row r="369" spans="1:13" s="6" customFormat="1" hidden="1">
      <c r="A369" s="87"/>
      <c r="G369" s="3"/>
      <c r="J369" s="7"/>
      <c r="L369" s="72"/>
      <c r="M369" s="99"/>
    </row>
    <row r="370" spans="1:13" s="6" customFormat="1" hidden="1">
      <c r="A370" s="87"/>
      <c r="G370" s="3"/>
      <c r="J370" s="7"/>
      <c r="L370" s="72"/>
      <c r="M370" s="99"/>
    </row>
    <row r="371" spans="1:13" s="6" customFormat="1" hidden="1">
      <c r="A371" s="87"/>
      <c r="G371" s="3"/>
      <c r="J371" s="7"/>
      <c r="L371" s="72"/>
      <c r="M371" s="99"/>
    </row>
    <row r="372" spans="1:13" s="6" customFormat="1" hidden="1">
      <c r="A372" s="87"/>
      <c r="G372" s="3"/>
      <c r="J372" s="7"/>
      <c r="L372" s="72"/>
      <c r="M372" s="99"/>
    </row>
    <row r="373" spans="1:13" s="6" customFormat="1" hidden="1">
      <c r="A373" s="87"/>
      <c r="G373" s="3"/>
      <c r="J373" s="7"/>
      <c r="L373" s="72"/>
      <c r="M373" s="99"/>
    </row>
    <row r="374" spans="1:13" s="6" customFormat="1" hidden="1">
      <c r="A374" s="87"/>
      <c r="G374" s="3"/>
      <c r="J374" s="7"/>
      <c r="L374" s="72"/>
      <c r="M374" s="99"/>
    </row>
    <row r="375" spans="1:13" s="6" customFormat="1" hidden="1">
      <c r="A375" s="87"/>
      <c r="G375" s="3"/>
      <c r="J375" s="7"/>
      <c r="L375" s="72"/>
      <c r="M375" s="99"/>
    </row>
    <row r="376" spans="1:13" s="6" customFormat="1" hidden="1">
      <c r="A376" s="87"/>
      <c r="G376" s="3"/>
      <c r="J376" s="7"/>
      <c r="L376" s="72"/>
      <c r="M376" s="99"/>
    </row>
    <row r="377" spans="1:13" s="6" customFormat="1" hidden="1">
      <c r="A377" s="87"/>
      <c r="G377" s="3"/>
      <c r="J377" s="7"/>
      <c r="L377" s="72"/>
      <c r="M377" s="99"/>
    </row>
    <row r="378" spans="1:13" s="6" customFormat="1" hidden="1">
      <c r="A378" s="87"/>
      <c r="G378" s="3"/>
      <c r="J378" s="7"/>
      <c r="L378" s="72"/>
      <c r="M378" s="99"/>
    </row>
    <row r="379" spans="1:13" s="6" customFormat="1" hidden="1">
      <c r="A379" s="87"/>
      <c r="G379" s="3"/>
      <c r="J379" s="7"/>
      <c r="L379" s="72"/>
      <c r="M379" s="99"/>
    </row>
    <row r="380" spans="1:13" s="6" customFormat="1" hidden="1">
      <c r="A380" s="87"/>
      <c r="G380" s="3"/>
      <c r="J380" s="7"/>
      <c r="L380" s="72"/>
      <c r="M380" s="99"/>
    </row>
    <row r="381" spans="1:13" s="6" customFormat="1" hidden="1">
      <c r="A381" s="87"/>
      <c r="G381" s="3"/>
      <c r="J381" s="7"/>
      <c r="L381" s="72"/>
      <c r="M381" s="99"/>
    </row>
    <row r="382" spans="1:13" s="6" customFormat="1" hidden="1">
      <c r="A382" s="87"/>
      <c r="G382" s="3"/>
      <c r="J382" s="7"/>
      <c r="L382" s="72"/>
      <c r="M382" s="99"/>
    </row>
    <row r="383" spans="1:13" s="6" customFormat="1" hidden="1">
      <c r="A383" s="87"/>
      <c r="G383" s="3"/>
      <c r="J383" s="7"/>
      <c r="L383" s="72"/>
      <c r="M383" s="99"/>
    </row>
    <row r="384" spans="1:13" s="6" customFormat="1" hidden="1">
      <c r="A384" s="87"/>
      <c r="G384" s="3"/>
      <c r="J384" s="7"/>
      <c r="L384" s="72"/>
      <c r="M384" s="99"/>
    </row>
    <row r="385" spans="1:13" s="6" customFormat="1" hidden="1">
      <c r="A385" s="87"/>
      <c r="G385" s="3"/>
      <c r="J385" s="7"/>
      <c r="L385" s="72"/>
      <c r="M385" s="99"/>
    </row>
    <row r="386" spans="1:13" s="6" customFormat="1" hidden="1">
      <c r="A386" s="87"/>
      <c r="G386" s="3"/>
      <c r="J386" s="7"/>
      <c r="L386" s="72"/>
      <c r="M386" s="99"/>
    </row>
    <row r="387" spans="1:13" s="6" customFormat="1" hidden="1">
      <c r="A387" s="87"/>
      <c r="G387" s="3"/>
      <c r="J387" s="7"/>
      <c r="L387" s="72"/>
      <c r="M387" s="99"/>
    </row>
    <row r="388" spans="1:13" s="6" customFormat="1" hidden="1">
      <c r="A388" s="87"/>
      <c r="G388" s="3"/>
      <c r="J388" s="7"/>
      <c r="L388" s="72"/>
      <c r="M388" s="99"/>
    </row>
    <row r="389" spans="1:13" s="6" customFormat="1" hidden="1">
      <c r="A389" s="87"/>
      <c r="G389" s="3"/>
      <c r="J389" s="7"/>
      <c r="L389" s="72"/>
      <c r="M389" s="99"/>
    </row>
    <row r="390" spans="1:13" s="6" customFormat="1" hidden="1">
      <c r="A390" s="87"/>
      <c r="G390" s="3"/>
      <c r="J390" s="7"/>
      <c r="L390" s="72"/>
      <c r="M390" s="99"/>
    </row>
    <row r="391" spans="1:13" s="6" customFormat="1" hidden="1">
      <c r="A391" s="87"/>
      <c r="G391" s="3"/>
      <c r="J391" s="7"/>
      <c r="L391" s="72"/>
      <c r="M391" s="99"/>
    </row>
    <row r="392" spans="1:13" s="6" customFormat="1" hidden="1">
      <c r="A392" s="87"/>
      <c r="G392" s="3"/>
      <c r="J392" s="7"/>
      <c r="L392" s="72"/>
      <c r="M392" s="99"/>
    </row>
    <row r="393" spans="1:13" s="6" customFormat="1" hidden="1">
      <c r="A393" s="87"/>
      <c r="G393" s="3"/>
      <c r="J393" s="7"/>
      <c r="L393" s="72"/>
      <c r="M393" s="99"/>
    </row>
    <row r="394" spans="1:13" s="6" customFormat="1" hidden="1">
      <c r="A394" s="87"/>
      <c r="G394" s="3"/>
      <c r="J394" s="7"/>
      <c r="L394" s="72"/>
      <c r="M394" s="99"/>
    </row>
    <row r="395" spans="1:13" s="6" customFormat="1" hidden="1">
      <c r="A395" s="87"/>
      <c r="G395" s="3"/>
      <c r="J395" s="7"/>
      <c r="L395" s="72"/>
      <c r="M395" s="99"/>
    </row>
    <row r="396" spans="1:13" s="6" customFormat="1" hidden="1">
      <c r="A396" s="87"/>
      <c r="G396" s="3"/>
      <c r="J396" s="7"/>
      <c r="L396" s="72"/>
      <c r="M396" s="99"/>
    </row>
    <row r="397" spans="1:13" s="6" customFormat="1" hidden="1">
      <c r="A397" s="87"/>
      <c r="G397" s="3"/>
      <c r="J397" s="7"/>
      <c r="L397" s="72"/>
      <c r="M397" s="99"/>
    </row>
    <row r="398" spans="1:13" s="6" customFormat="1" hidden="1">
      <c r="A398" s="87"/>
      <c r="G398" s="3"/>
      <c r="J398" s="7"/>
      <c r="L398" s="72"/>
      <c r="M398" s="99"/>
    </row>
    <row r="399" spans="1:13" s="6" customFormat="1" hidden="1">
      <c r="A399" s="87"/>
      <c r="G399" s="3"/>
      <c r="J399" s="7"/>
      <c r="L399" s="72"/>
      <c r="M399" s="99"/>
    </row>
    <row r="400" spans="1:13" s="6" customFormat="1" hidden="1">
      <c r="A400" s="87"/>
      <c r="G400" s="3"/>
      <c r="J400" s="7"/>
      <c r="L400" s="72"/>
      <c r="M400" s="99"/>
    </row>
    <row r="401" spans="1:13" s="6" customFormat="1" hidden="1">
      <c r="A401" s="87"/>
      <c r="G401" s="3"/>
      <c r="J401" s="7"/>
      <c r="L401" s="72"/>
      <c r="M401" s="99"/>
    </row>
    <row r="402" spans="1:13" s="6" customFormat="1" hidden="1">
      <c r="A402" s="87"/>
      <c r="G402" s="3"/>
      <c r="J402" s="7"/>
      <c r="L402" s="72"/>
      <c r="M402" s="99"/>
    </row>
    <row r="403" spans="1:13" s="6" customFormat="1" hidden="1">
      <c r="A403" s="87"/>
      <c r="G403" s="3"/>
      <c r="J403" s="7"/>
      <c r="L403" s="72"/>
      <c r="M403" s="99"/>
    </row>
    <row r="404" spans="1:13" s="6" customFormat="1" hidden="1">
      <c r="A404" s="87"/>
      <c r="G404" s="3"/>
      <c r="J404" s="7"/>
      <c r="L404" s="72"/>
      <c r="M404" s="99"/>
    </row>
    <row r="405" spans="1:13" s="6" customFormat="1" hidden="1">
      <c r="A405" s="87"/>
      <c r="G405" s="3"/>
      <c r="J405" s="7"/>
      <c r="L405" s="72"/>
      <c r="M405" s="99"/>
    </row>
    <row r="406" spans="1:13" s="6" customFormat="1" hidden="1">
      <c r="A406" s="87"/>
      <c r="G406" s="3"/>
      <c r="J406" s="7"/>
      <c r="L406" s="72"/>
      <c r="M406" s="99"/>
    </row>
    <row r="407" spans="1:13" s="6" customFormat="1" hidden="1">
      <c r="A407" s="87"/>
      <c r="G407" s="3"/>
      <c r="J407" s="7"/>
      <c r="L407" s="72"/>
      <c r="M407" s="99"/>
    </row>
    <row r="408" spans="1:13" s="6" customFormat="1" hidden="1">
      <c r="A408" s="87"/>
      <c r="G408" s="3"/>
      <c r="J408" s="7"/>
      <c r="L408" s="72"/>
      <c r="M408" s="99"/>
    </row>
    <row r="409" spans="1:13" s="6" customFormat="1" hidden="1">
      <c r="A409" s="87"/>
      <c r="G409" s="3"/>
      <c r="J409" s="7"/>
      <c r="L409" s="72"/>
      <c r="M409" s="99"/>
    </row>
    <row r="410" spans="1:13" s="6" customFormat="1" hidden="1">
      <c r="A410" s="87"/>
      <c r="G410" s="3"/>
      <c r="J410" s="7"/>
      <c r="L410" s="72"/>
      <c r="M410" s="99"/>
    </row>
    <row r="411" spans="1:13" s="6" customFormat="1" hidden="1">
      <c r="A411" s="87"/>
      <c r="G411" s="3"/>
      <c r="J411" s="7"/>
      <c r="L411" s="72"/>
      <c r="M411" s="99"/>
    </row>
    <row r="412" spans="1:13" s="6" customFormat="1" hidden="1">
      <c r="A412" s="87"/>
      <c r="G412" s="3"/>
      <c r="J412" s="7"/>
      <c r="L412" s="72"/>
      <c r="M412" s="99"/>
    </row>
    <row r="413" spans="1:13" s="6" customFormat="1" hidden="1">
      <c r="A413" s="87"/>
      <c r="G413" s="3"/>
      <c r="J413" s="7"/>
      <c r="L413" s="72"/>
      <c r="M413" s="99"/>
    </row>
    <row r="414" spans="1:13" s="6" customFormat="1" hidden="1">
      <c r="A414" s="87"/>
      <c r="G414" s="3"/>
      <c r="J414" s="7"/>
      <c r="L414" s="72"/>
      <c r="M414" s="99"/>
    </row>
    <row r="415" spans="1:13" s="6" customFormat="1" hidden="1">
      <c r="A415" s="87"/>
      <c r="G415" s="3"/>
      <c r="J415" s="7"/>
      <c r="L415" s="72"/>
      <c r="M415" s="99"/>
    </row>
    <row r="416" spans="1:13" s="6" customFormat="1" hidden="1">
      <c r="A416" s="87"/>
      <c r="G416" s="3"/>
      <c r="J416" s="7"/>
      <c r="L416" s="72"/>
      <c r="M416" s="99"/>
    </row>
    <row r="417" spans="1:13" s="6" customFormat="1" hidden="1">
      <c r="A417" s="87"/>
      <c r="G417" s="3"/>
      <c r="J417" s="7"/>
      <c r="L417" s="72"/>
      <c r="M417" s="99"/>
    </row>
    <row r="418" spans="1:13" s="6" customFormat="1" hidden="1">
      <c r="A418" s="87"/>
      <c r="G418" s="3"/>
      <c r="J418" s="7"/>
      <c r="L418" s="72"/>
      <c r="M418" s="99"/>
    </row>
    <row r="419" spans="1:13" s="6" customFormat="1" hidden="1">
      <c r="A419" s="87"/>
      <c r="G419" s="3"/>
      <c r="J419" s="7"/>
      <c r="L419" s="72"/>
      <c r="M419" s="99"/>
    </row>
    <row r="420" spans="1:13" s="6" customFormat="1" hidden="1">
      <c r="A420" s="87"/>
      <c r="G420" s="3"/>
      <c r="J420" s="7"/>
      <c r="L420" s="72"/>
      <c r="M420" s="99"/>
    </row>
    <row r="421" spans="1:13" s="6" customFormat="1" hidden="1">
      <c r="A421" s="87"/>
      <c r="G421" s="3"/>
      <c r="J421" s="7"/>
      <c r="L421" s="72"/>
      <c r="M421" s="99"/>
    </row>
    <row r="422" spans="1:13" s="6" customFormat="1" hidden="1">
      <c r="A422" s="87"/>
      <c r="G422" s="3"/>
      <c r="J422" s="7"/>
      <c r="L422" s="72"/>
      <c r="M422" s="99"/>
    </row>
    <row r="423" spans="1:13" s="6" customFormat="1" hidden="1">
      <c r="A423" s="87"/>
      <c r="G423" s="3"/>
      <c r="J423" s="7"/>
      <c r="L423" s="72"/>
      <c r="M423" s="99"/>
    </row>
    <row r="424" spans="1:13" s="6" customFormat="1" hidden="1">
      <c r="A424" s="87"/>
      <c r="G424" s="3"/>
      <c r="J424" s="7"/>
      <c r="L424" s="72"/>
      <c r="M424" s="99"/>
    </row>
    <row r="425" spans="1:13" s="6" customFormat="1" hidden="1">
      <c r="A425" s="87"/>
      <c r="G425" s="3"/>
      <c r="J425" s="7"/>
      <c r="L425" s="72"/>
      <c r="M425" s="99"/>
    </row>
    <row r="426" spans="1:13" s="6" customFormat="1" hidden="1">
      <c r="A426" s="87"/>
      <c r="G426" s="3"/>
      <c r="J426" s="7"/>
      <c r="L426" s="72"/>
      <c r="M426" s="99"/>
    </row>
    <row r="427" spans="1:13" s="6" customFormat="1" hidden="1">
      <c r="A427" s="87"/>
      <c r="G427" s="3"/>
      <c r="J427" s="7"/>
      <c r="L427" s="72"/>
      <c r="M427" s="99"/>
    </row>
    <row r="428" spans="1:13" s="6" customFormat="1" hidden="1">
      <c r="A428" s="87"/>
      <c r="G428" s="3"/>
      <c r="J428" s="7"/>
      <c r="L428" s="72"/>
      <c r="M428" s="99"/>
    </row>
    <row r="429" spans="1:13" s="6" customFormat="1" hidden="1">
      <c r="A429" s="87"/>
      <c r="G429" s="3"/>
      <c r="J429" s="7"/>
      <c r="L429" s="72"/>
      <c r="M429" s="99"/>
    </row>
    <row r="430" spans="1:13" s="6" customFormat="1" hidden="1">
      <c r="A430" s="87"/>
      <c r="G430" s="3"/>
      <c r="J430" s="7"/>
      <c r="L430" s="72"/>
      <c r="M430" s="99"/>
    </row>
    <row r="431" spans="1:13" s="6" customFormat="1" hidden="1">
      <c r="A431" s="87"/>
      <c r="G431" s="3"/>
      <c r="J431" s="7"/>
      <c r="L431" s="72"/>
      <c r="M431" s="99"/>
    </row>
    <row r="432" spans="1:13" s="6" customFormat="1" hidden="1">
      <c r="A432" s="87"/>
      <c r="G432" s="3"/>
      <c r="J432" s="7"/>
      <c r="L432" s="72"/>
      <c r="M432" s="99"/>
    </row>
    <row r="433" spans="1:13" s="6" customFormat="1" hidden="1">
      <c r="A433" s="87"/>
      <c r="G433" s="3"/>
      <c r="J433" s="7"/>
      <c r="L433" s="72"/>
      <c r="M433" s="99"/>
    </row>
    <row r="434" spans="1:13" s="6" customFormat="1" hidden="1">
      <c r="A434" s="87"/>
      <c r="G434" s="3"/>
      <c r="J434" s="7"/>
      <c r="L434" s="72"/>
      <c r="M434" s="99"/>
    </row>
    <row r="435" spans="1:13" s="6" customFormat="1" hidden="1">
      <c r="A435" s="87"/>
      <c r="G435" s="3"/>
      <c r="J435" s="7"/>
      <c r="L435" s="72"/>
      <c r="M435" s="99"/>
    </row>
    <row r="436" spans="1:13" s="6" customFormat="1" hidden="1">
      <c r="A436" s="87"/>
      <c r="G436" s="3"/>
      <c r="J436" s="7"/>
      <c r="L436" s="72"/>
      <c r="M436" s="99"/>
    </row>
    <row r="437" spans="1:13" s="6" customFormat="1" hidden="1">
      <c r="A437" s="87"/>
      <c r="G437" s="3"/>
      <c r="J437" s="7"/>
      <c r="L437" s="72"/>
      <c r="M437" s="99"/>
    </row>
    <row r="438" spans="1:13" s="6" customFormat="1" hidden="1">
      <c r="A438" s="87"/>
      <c r="G438" s="3"/>
      <c r="J438" s="7"/>
      <c r="L438" s="72"/>
      <c r="M438" s="99"/>
    </row>
    <row r="439" spans="1:13" s="6" customFormat="1" hidden="1">
      <c r="A439" s="87"/>
      <c r="G439" s="3"/>
      <c r="J439" s="7"/>
      <c r="L439" s="72"/>
      <c r="M439" s="99"/>
    </row>
    <row r="440" spans="1:13" s="6" customFormat="1" hidden="1">
      <c r="A440" s="87"/>
      <c r="G440" s="3"/>
      <c r="J440" s="7"/>
      <c r="L440" s="72"/>
      <c r="M440" s="99"/>
    </row>
    <row r="441" spans="1:13" s="6" customFormat="1" hidden="1">
      <c r="A441" s="87"/>
      <c r="G441" s="3"/>
      <c r="J441" s="7"/>
      <c r="L441" s="72"/>
      <c r="M441" s="99"/>
    </row>
    <row r="442" spans="1:13" s="6" customFormat="1" hidden="1">
      <c r="A442" s="87"/>
      <c r="G442" s="3"/>
      <c r="J442" s="7"/>
      <c r="L442" s="72"/>
      <c r="M442" s="99"/>
    </row>
    <row r="443" spans="1:13" s="6" customFormat="1" hidden="1">
      <c r="A443" s="87"/>
      <c r="G443" s="3"/>
      <c r="J443" s="7"/>
      <c r="L443" s="72"/>
      <c r="M443" s="99"/>
    </row>
    <row r="444" spans="1:13" s="6" customFormat="1" hidden="1">
      <c r="A444" s="87"/>
      <c r="G444" s="3"/>
      <c r="J444" s="7"/>
      <c r="L444" s="72"/>
      <c r="M444" s="99"/>
    </row>
    <row r="445" spans="1:13" s="6" customFormat="1" hidden="1">
      <c r="A445" s="87"/>
      <c r="G445" s="3"/>
      <c r="J445" s="7"/>
      <c r="L445" s="72"/>
      <c r="M445" s="99"/>
    </row>
    <row r="446" spans="1:13" s="6" customFormat="1" hidden="1">
      <c r="A446" s="87"/>
      <c r="G446" s="3"/>
      <c r="J446" s="7"/>
      <c r="L446" s="72"/>
      <c r="M446" s="99"/>
    </row>
    <row r="447" spans="1:13" s="6" customFormat="1" hidden="1">
      <c r="A447" s="87"/>
      <c r="G447" s="3"/>
      <c r="J447" s="7"/>
      <c r="L447" s="72"/>
      <c r="M447" s="99"/>
    </row>
    <row r="448" spans="1:13" s="6" customFormat="1" hidden="1">
      <c r="A448" s="87"/>
      <c r="G448" s="3"/>
      <c r="J448" s="7"/>
      <c r="L448" s="72"/>
      <c r="M448" s="99"/>
    </row>
    <row r="449" spans="1:13" s="6" customFormat="1" hidden="1">
      <c r="A449" s="87"/>
      <c r="G449" s="3"/>
      <c r="J449" s="7"/>
      <c r="L449" s="72"/>
      <c r="M449" s="99"/>
    </row>
    <row r="450" spans="1:13" s="6" customFormat="1" hidden="1">
      <c r="A450" s="87"/>
      <c r="G450" s="3"/>
      <c r="J450" s="7"/>
      <c r="L450" s="72"/>
      <c r="M450" s="99"/>
    </row>
    <row r="451" spans="1:13" s="6" customFormat="1" hidden="1">
      <c r="A451" s="87"/>
      <c r="G451" s="3"/>
      <c r="J451" s="7"/>
      <c r="L451" s="72"/>
      <c r="M451" s="99"/>
    </row>
    <row r="452" spans="1:13" s="6" customFormat="1" hidden="1">
      <c r="A452" s="87"/>
      <c r="G452" s="3"/>
      <c r="J452" s="7"/>
      <c r="L452" s="72"/>
      <c r="M452" s="99"/>
    </row>
    <row r="453" spans="1:13" s="6" customFormat="1" hidden="1">
      <c r="A453" s="87"/>
      <c r="G453" s="3"/>
      <c r="J453" s="7"/>
      <c r="L453" s="72"/>
      <c r="M453" s="99"/>
    </row>
    <row r="454" spans="1:13" s="6" customFormat="1" hidden="1">
      <c r="A454" s="87"/>
      <c r="G454" s="3"/>
      <c r="J454" s="7"/>
      <c r="L454" s="72"/>
      <c r="M454" s="99"/>
    </row>
    <row r="455" spans="1:13" s="6" customFormat="1" hidden="1">
      <c r="A455" s="87"/>
      <c r="G455" s="3"/>
      <c r="J455" s="7"/>
      <c r="L455" s="72"/>
      <c r="M455" s="99"/>
    </row>
    <row r="456" spans="1:13" s="6" customFormat="1" hidden="1">
      <c r="A456" s="87"/>
      <c r="G456" s="3"/>
      <c r="J456" s="7"/>
      <c r="L456" s="72"/>
      <c r="M456" s="99"/>
    </row>
    <row r="457" spans="1:13" s="6" customFormat="1" hidden="1">
      <c r="A457" s="87"/>
      <c r="G457" s="3"/>
      <c r="J457" s="7"/>
      <c r="L457" s="72"/>
      <c r="M457" s="99"/>
    </row>
    <row r="458" spans="1:13" s="6" customFormat="1" hidden="1">
      <c r="A458" s="87"/>
      <c r="G458" s="3"/>
      <c r="J458" s="7"/>
      <c r="L458" s="72"/>
      <c r="M458" s="99"/>
    </row>
    <row r="459" spans="1:13" s="6" customFormat="1" hidden="1">
      <c r="A459" s="87"/>
      <c r="G459" s="3"/>
      <c r="J459" s="7"/>
      <c r="L459" s="72"/>
      <c r="M459" s="99"/>
    </row>
    <row r="460" spans="1:13" s="6" customFormat="1" hidden="1">
      <c r="A460" s="87"/>
      <c r="G460" s="3"/>
      <c r="J460" s="7"/>
      <c r="L460" s="72"/>
      <c r="M460" s="99"/>
    </row>
    <row r="461" spans="1:13" s="6" customFormat="1" hidden="1">
      <c r="A461" s="87"/>
      <c r="G461" s="3"/>
      <c r="J461" s="7"/>
      <c r="L461" s="72"/>
      <c r="M461" s="99"/>
    </row>
    <row r="462" spans="1:13" s="6" customFormat="1" hidden="1">
      <c r="A462" s="87"/>
      <c r="G462" s="3"/>
      <c r="J462" s="7"/>
      <c r="L462" s="72"/>
      <c r="M462" s="99"/>
    </row>
    <row r="463" spans="1:13" s="6" customFormat="1" hidden="1">
      <c r="A463" s="87"/>
      <c r="G463" s="3"/>
      <c r="J463" s="7"/>
      <c r="L463" s="72"/>
      <c r="M463" s="99"/>
    </row>
    <row r="464" spans="1:13" s="6" customFormat="1" hidden="1">
      <c r="A464" s="87"/>
      <c r="G464" s="3"/>
      <c r="J464" s="7"/>
      <c r="L464" s="72"/>
      <c r="M464" s="99"/>
    </row>
    <row r="465" spans="1:13" s="6" customFormat="1" hidden="1">
      <c r="A465" s="87"/>
      <c r="G465" s="3"/>
      <c r="J465" s="7"/>
      <c r="L465" s="72"/>
      <c r="M465" s="99"/>
    </row>
    <row r="466" spans="1:13" s="6" customFormat="1" hidden="1">
      <c r="A466" s="87"/>
      <c r="G466" s="3"/>
      <c r="J466" s="7"/>
      <c r="L466" s="72"/>
      <c r="M466" s="99"/>
    </row>
    <row r="467" spans="1:13" s="6" customFormat="1" hidden="1">
      <c r="A467" s="87"/>
      <c r="G467" s="3"/>
      <c r="J467" s="7"/>
      <c r="L467" s="72"/>
      <c r="M467" s="99"/>
    </row>
    <row r="468" spans="1:13" s="6" customFormat="1" hidden="1">
      <c r="A468" s="87"/>
      <c r="G468" s="3"/>
      <c r="J468" s="7"/>
      <c r="L468" s="72"/>
      <c r="M468" s="99"/>
    </row>
    <row r="469" spans="1:13" s="6" customFormat="1" hidden="1">
      <c r="A469" s="87"/>
      <c r="G469" s="3"/>
      <c r="J469" s="7"/>
      <c r="L469" s="72"/>
      <c r="M469" s="99"/>
    </row>
    <row r="470" spans="1:13" s="6" customFormat="1" hidden="1">
      <c r="A470" s="87"/>
      <c r="G470" s="3"/>
      <c r="J470" s="7"/>
      <c r="L470" s="72"/>
      <c r="M470" s="99"/>
    </row>
    <row r="471" spans="1:13" s="6" customFormat="1" hidden="1">
      <c r="A471" s="87"/>
      <c r="G471" s="3"/>
      <c r="J471" s="7"/>
      <c r="L471" s="72"/>
      <c r="M471" s="99"/>
    </row>
    <row r="472" spans="1:13" s="6" customFormat="1" hidden="1">
      <c r="A472" s="87"/>
      <c r="G472" s="3"/>
      <c r="J472" s="7"/>
      <c r="L472" s="72"/>
      <c r="M472" s="99"/>
    </row>
    <row r="473" spans="1:13" s="6" customFormat="1" hidden="1">
      <c r="A473" s="87"/>
      <c r="G473" s="3"/>
      <c r="J473" s="7"/>
      <c r="L473" s="72"/>
      <c r="M473" s="99"/>
    </row>
    <row r="474" spans="1:13" s="6" customFormat="1" hidden="1">
      <c r="A474" s="87"/>
      <c r="G474" s="3"/>
      <c r="J474" s="7"/>
      <c r="L474" s="72"/>
      <c r="M474" s="99"/>
    </row>
    <row r="475" spans="1:13" s="6" customFormat="1" hidden="1">
      <c r="A475" s="87"/>
      <c r="G475" s="3"/>
      <c r="J475" s="7"/>
      <c r="L475" s="72"/>
      <c r="M475" s="99"/>
    </row>
    <row r="476" spans="1:13" s="6" customFormat="1" hidden="1">
      <c r="A476" s="87"/>
      <c r="G476" s="3"/>
      <c r="J476" s="7"/>
      <c r="L476" s="72"/>
      <c r="M476" s="99"/>
    </row>
    <row r="477" spans="1:13" s="6" customFormat="1" hidden="1">
      <c r="A477" s="87"/>
      <c r="G477" s="3"/>
      <c r="J477" s="7"/>
      <c r="L477" s="72"/>
      <c r="M477" s="99"/>
    </row>
    <row r="478" spans="1:13" s="6" customFormat="1" hidden="1">
      <c r="A478" s="87"/>
      <c r="G478" s="3"/>
      <c r="J478" s="7"/>
      <c r="L478" s="72"/>
      <c r="M478" s="99"/>
    </row>
    <row r="479" spans="1:13" s="6" customFormat="1" hidden="1">
      <c r="A479" s="87"/>
      <c r="G479" s="3"/>
      <c r="J479" s="7"/>
      <c r="L479" s="72"/>
      <c r="M479" s="99"/>
    </row>
    <row r="480" spans="1:13" s="6" customFormat="1" hidden="1">
      <c r="A480" s="87"/>
      <c r="G480" s="3"/>
      <c r="J480" s="7"/>
      <c r="L480" s="72"/>
      <c r="M480" s="99"/>
    </row>
    <row r="481" spans="1:13" s="6" customFormat="1" hidden="1">
      <c r="A481" s="87"/>
      <c r="G481" s="3"/>
      <c r="J481" s="7"/>
      <c r="L481" s="72"/>
      <c r="M481" s="99"/>
    </row>
    <row r="482" spans="1:13" s="6" customFormat="1" hidden="1">
      <c r="A482" s="87"/>
      <c r="G482" s="3"/>
      <c r="J482" s="7"/>
      <c r="L482" s="72"/>
      <c r="M482" s="99"/>
    </row>
    <row r="483" spans="1:13" s="6" customFormat="1" hidden="1">
      <c r="A483" s="87"/>
      <c r="G483" s="3"/>
      <c r="J483" s="7"/>
      <c r="L483" s="72"/>
      <c r="M483" s="99"/>
    </row>
    <row r="484" spans="1:13" s="6" customFormat="1" hidden="1">
      <c r="A484" s="87"/>
      <c r="G484" s="3"/>
      <c r="J484" s="7"/>
      <c r="L484" s="72"/>
      <c r="M484" s="99"/>
    </row>
    <row r="485" spans="1:13" s="6" customFormat="1" hidden="1">
      <c r="A485" s="87"/>
      <c r="G485" s="3"/>
      <c r="J485" s="7"/>
      <c r="L485" s="72"/>
      <c r="M485" s="99"/>
    </row>
    <row r="486" spans="1:13" s="6" customFormat="1" hidden="1">
      <c r="A486" s="87"/>
      <c r="G486" s="3"/>
      <c r="J486" s="7"/>
      <c r="L486" s="72"/>
      <c r="M486" s="99"/>
    </row>
    <row r="487" spans="1:13" s="6" customFormat="1" hidden="1">
      <c r="A487" s="87"/>
      <c r="G487" s="3"/>
      <c r="J487" s="7"/>
      <c r="L487" s="72"/>
      <c r="M487" s="99"/>
    </row>
    <row r="488" spans="1:13" s="6" customFormat="1" hidden="1">
      <c r="A488" s="87"/>
      <c r="G488" s="3"/>
      <c r="J488" s="7"/>
      <c r="L488" s="72"/>
      <c r="M488" s="99"/>
    </row>
    <row r="489" spans="1:13" s="6" customFormat="1" hidden="1">
      <c r="A489" s="87"/>
      <c r="G489" s="3"/>
      <c r="J489" s="7"/>
      <c r="L489" s="72"/>
      <c r="M489" s="99"/>
    </row>
    <row r="490" spans="1:13" s="6" customFormat="1" hidden="1">
      <c r="A490" s="87"/>
      <c r="G490" s="3"/>
      <c r="J490" s="7"/>
      <c r="L490" s="72"/>
      <c r="M490" s="99"/>
    </row>
    <row r="491" spans="1:13" s="6" customFormat="1" hidden="1">
      <c r="A491" s="87"/>
      <c r="G491" s="3"/>
      <c r="J491" s="7"/>
      <c r="L491" s="72"/>
      <c r="M491" s="99"/>
    </row>
    <row r="492" spans="1:13" s="6" customFormat="1" hidden="1">
      <c r="A492" s="87"/>
      <c r="G492" s="3"/>
      <c r="J492" s="7"/>
      <c r="L492" s="72"/>
      <c r="M492" s="99"/>
    </row>
    <row r="493" spans="1:13" s="6" customFormat="1" hidden="1">
      <c r="A493" s="87"/>
      <c r="G493" s="3"/>
      <c r="J493" s="7"/>
      <c r="L493" s="72"/>
      <c r="M493" s="99"/>
    </row>
    <row r="494" spans="1:13" s="6" customFormat="1" hidden="1">
      <c r="A494" s="87"/>
      <c r="G494" s="3"/>
      <c r="J494" s="7"/>
      <c r="L494" s="72"/>
      <c r="M494" s="99"/>
    </row>
    <row r="495" spans="1:13" s="6" customFormat="1" hidden="1">
      <c r="A495" s="87"/>
      <c r="G495" s="3"/>
      <c r="J495" s="7"/>
      <c r="L495" s="72"/>
      <c r="M495" s="99"/>
    </row>
    <row r="496" spans="1:13" s="6" customFormat="1" hidden="1">
      <c r="A496" s="87"/>
      <c r="G496" s="3"/>
      <c r="J496" s="7"/>
      <c r="L496" s="72"/>
      <c r="M496" s="99"/>
    </row>
    <row r="497" spans="1:13" s="6" customFormat="1" hidden="1">
      <c r="A497" s="87"/>
      <c r="G497" s="3"/>
      <c r="J497" s="7"/>
      <c r="L497" s="72"/>
      <c r="M497" s="99"/>
    </row>
    <row r="498" spans="1:13" s="6" customFormat="1" hidden="1">
      <c r="A498" s="87"/>
      <c r="G498" s="3"/>
      <c r="J498" s="7"/>
      <c r="L498" s="72"/>
      <c r="M498" s="99"/>
    </row>
    <row r="499" spans="1:13" s="6" customFormat="1" hidden="1">
      <c r="A499" s="87"/>
      <c r="G499" s="3"/>
      <c r="J499" s="7"/>
      <c r="L499" s="72"/>
      <c r="M499" s="99"/>
    </row>
    <row r="500" spans="1:13" s="6" customFormat="1" hidden="1">
      <c r="A500" s="87"/>
      <c r="G500" s="3"/>
      <c r="J500" s="7"/>
      <c r="L500" s="72"/>
      <c r="M500" s="99"/>
    </row>
    <row r="501" spans="1:13" s="6" customFormat="1" hidden="1">
      <c r="A501" s="87"/>
      <c r="G501" s="3"/>
      <c r="J501" s="7"/>
      <c r="L501" s="72"/>
      <c r="M501" s="99"/>
    </row>
    <row r="502" spans="1:13" s="6" customFormat="1" hidden="1">
      <c r="A502" s="87"/>
      <c r="G502" s="3"/>
      <c r="J502" s="7"/>
      <c r="L502" s="72"/>
      <c r="M502" s="99"/>
    </row>
    <row r="503" spans="1:13" s="6" customFormat="1" hidden="1">
      <c r="A503" s="87"/>
      <c r="G503" s="3"/>
      <c r="J503" s="7"/>
      <c r="L503" s="72"/>
      <c r="M503" s="99"/>
    </row>
    <row r="504" spans="1:13" s="6" customFormat="1" hidden="1">
      <c r="A504" s="87"/>
      <c r="G504" s="3"/>
      <c r="J504" s="7"/>
      <c r="L504" s="72"/>
      <c r="M504" s="99"/>
    </row>
    <row r="505" spans="1:13" s="6" customFormat="1" hidden="1">
      <c r="A505" s="87"/>
      <c r="G505" s="3"/>
      <c r="J505" s="7"/>
      <c r="L505" s="72"/>
      <c r="M505" s="99"/>
    </row>
    <row r="506" spans="1:13" s="6" customFormat="1" hidden="1">
      <c r="A506" s="87"/>
      <c r="G506" s="3"/>
      <c r="J506" s="7"/>
      <c r="L506" s="72"/>
      <c r="M506" s="99"/>
    </row>
    <row r="507" spans="1:13" s="6" customFormat="1" hidden="1">
      <c r="A507" s="87"/>
      <c r="G507" s="3"/>
      <c r="J507" s="7"/>
      <c r="L507" s="72"/>
      <c r="M507" s="99"/>
    </row>
    <row r="508" spans="1:13" s="6" customFormat="1" hidden="1">
      <c r="A508" s="87"/>
      <c r="G508" s="3"/>
      <c r="J508" s="7"/>
      <c r="L508" s="72"/>
      <c r="M508" s="99"/>
    </row>
    <row r="509" spans="1:13" s="6" customFormat="1" hidden="1">
      <c r="A509" s="87"/>
      <c r="G509" s="3"/>
      <c r="J509" s="7"/>
      <c r="L509" s="72"/>
      <c r="M509" s="99"/>
    </row>
    <row r="510" spans="1:13" s="6" customFormat="1" hidden="1">
      <c r="A510" s="87"/>
      <c r="G510" s="3"/>
      <c r="J510" s="7"/>
      <c r="L510" s="72"/>
      <c r="M510" s="99"/>
    </row>
    <row r="511" spans="1:13" s="6" customFormat="1" hidden="1">
      <c r="A511" s="87"/>
      <c r="G511" s="3"/>
      <c r="J511" s="7"/>
      <c r="L511" s="72"/>
      <c r="M511" s="99"/>
    </row>
    <row r="512" spans="1:13" s="6" customFormat="1" hidden="1">
      <c r="A512" s="87"/>
      <c r="G512" s="3"/>
      <c r="J512" s="7"/>
      <c r="L512" s="72"/>
      <c r="M512" s="99"/>
    </row>
    <row r="513" spans="1:13" s="6" customFormat="1" hidden="1">
      <c r="A513" s="87"/>
      <c r="G513" s="3"/>
      <c r="J513" s="7"/>
      <c r="L513" s="72"/>
      <c r="M513" s="99"/>
    </row>
    <row r="514" spans="1:13" s="6" customFormat="1" hidden="1">
      <c r="A514" s="87"/>
      <c r="G514" s="3"/>
      <c r="J514" s="7"/>
      <c r="L514" s="72"/>
      <c r="M514" s="99"/>
    </row>
    <row r="515" spans="1:13" s="6" customFormat="1" hidden="1">
      <c r="A515" s="87"/>
      <c r="G515" s="3"/>
      <c r="J515" s="7"/>
      <c r="L515" s="72"/>
      <c r="M515" s="99"/>
    </row>
    <row r="516" spans="1:13" s="6" customFormat="1" hidden="1">
      <c r="A516" s="87"/>
      <c r="G516" s="3"/>
      <c r="J516" s="7"/>
      <c r="L516" s="72"/>
      <c r="M516" s="99"/>
    </row>
    <row r="517" spans="1:13" s="6" customFormat="1" hidden="1">
      <c r="A517" s="87"/>
      <c r="G517" s="3"/>
      <c r="J517" s="7"/>
      <c r="L517" s="72"/>
      <c r="M517" s="99"/>
    </row>
    <row r="518" spans="1:13" s="6" customFormat="1" hidden="1">
      <c r="A518" s="87"/>
      <c r="G518" s="3"/>
      <c r="J518" s="7"/>
      <c r="L518" s="72"/>
      <c r="M518" s="99"/>
    </row>
    <row r="519" spans="1:13" s="6" customFormat="1" hidden="1">
      <c r="A519" s="87"/>
      <c r="G519" s="3"/>
      <c r="J519" s="7"/>
      <c r="L519" s="72"/>
      <c r="M519" s="99"/>
    </row>
    <row r="520" spans="1:13" s="6" customFormat="1" hidden="1">
      <c r="A520" s="87"/>
      <c r="G520" s="3"/>
      <c r="J520" s="7"/>
      <c r="L520" s="72"/>
      <c r="M520" s="99"/>
    </row>
    <row r="521" spans="1:13" s="6" customFormat="1" hidden="1">
      <c r="A521" s="87"/>
      <c r="G521" s="3"/>
      <c r="J521" s="7"/>
      <c r="L521" s="72"/>
      <c r="M521" s="99"/>
    </row>
    <row r="522" spans="1:13" s="6" customFormat="1" hidden="1">
      <c r="A522" s="87"/>
      <c r="G522" s="3"/>
      <c r="J522" s="7"/>
      <c r="L522" s="72"/>
      <c r="M522" s="99"/>
    </row>
    <row r="523" spans="1:13" s="6" customFormat="1" hidden="1">
      <c r="A523" s="87"/>
      <c r="G523" s="3"/>
      <c r="J523" s="7"/>
      <c r="L523" s="72"/>
      <c r="M523" s="99"/>
    </row>
    <row r="524" spans="1:13" s="6" customFormat="1" hidden="1">
      <c r="A524" s="87"/>
      <c r="G524" s="3"/>
      <c r="J524" s="7"/>
      <c r="L524" s="72"/>
      <c r="M524" s="99"/>
    </row>
    <row r="525" spans="1:13" s="6" customFormat="1" hidden="1">
      <c r="A525" s="87"/>
      <c r="G525" s="3"/>
      <c r="J525" s="7"/>
      <c r="L525" s="72"/>
      <c r="M525" s="99"/>
    </row>
    <row r="526" spans="1:13" s="6" customFormat="1" hidden="1">
      <c r="A526" s="87"/>
      <c r="G526" s="3"/>
      <c r="J526" s="7"/>
      <c r="L526" s="72"/>
      <c r="M526" s="99"/>
    </row>
    <row r="527" spans="1:13" s="6" customFormat="1" hidden="1">
      <c r="A527" s="87"/>
      <c r="G527" s="3"/>
      <c r="J527" s="7"/>
      <c r="L527" s="72"/>
      <c r="M527" s="99"/>
    </row>
    <row r="528" spans="1:13" s="6" customFormat="1" hidden="1">
      <c r="A528" s="87"/>
      <c r="G528" s="3"/>
      <c r="J528" s="7"/>
      <c r="L528" s="72"/>
      <c r="M528" s="99"/>
    </row>
    <row r="529" spans="1:13" s="6" customFormat="1" hidden="1">
      <c r="A529" s="87"/>
      <c r="G529" s="3"/>
      <c r="J529" s="7"/>
      <c r="L529" s="72"/>
      <c r="M529" s="99"/>
    </row>
    <row r="530" spans="1:13" s="6" customFormat="1" hidden="1">
      <c r="A530" s="87"/>
      <c r="G530" s="3"/>
      <c r="J530" s="7"/>
      <c r="L530" s="72"/>
      <c r="M530" s="99"/>
    </row>
    <row r="531" spans="1:13" s="6" customFormat="1" hidden="1">
      <c r="A531" s="87"/>
      <c r="G531" s="3"/>
      <c r="J531" s="7"/>
      <c r="L531" s="72"/>
      <c r="M531" s="99"/>
    </row>
    <row r="532" spans="1:13" s="6" customFormat="1" hidden="1">
      <c r="A532" s="87"/>
      <c r="G532" s="3"/>
      <c r="J532" s="7"/>
      <c r="L532" s="72"/>
      <c r="M532" s="99"/>
    </row>
    <row r="533" spans="1:13" s="6" customFormat="1" hidden="1">
      <c r="A533" s="87"/>
      <c r="G533" s="3"/>
      <c r="J533" s="7"/>
      <c r="L533" s="72"/>
      <c r="M533" s="99"/>
    </row>
    <row r="534" spans="1:13" s="6" customFormat="1" hidden="1">
      <c r="A534" s="87"/>
      <c r="G534" s="3"/>
      <c r="J534" s="7"/>
      <c r="L534" s="72"/>
      <c r="M534" s="99"/>
    </row>
    <row r="535" spans="1:13" s="6" customFormat="1" hidden="1">
      <c r="A535" s="87"/>
      <c r="G535" s="3"/>
      <c r="J535" s="7"/>
      <c r="L535" s="72"/>
      <c r="M535" s="99"/>
    </row>
    <row r="536" spans="1:13" s="6" customFormat="1" hidden="1">
      <c r="A536" s="87"/>
      <c r="G536" s="3"/>
      <c r="J536" s="7"/>
      <c r="L536" s="72"/>
      <c r="M536" s="99"/>
    </row>
    <row r="537" spans="1:13" s="6" customFormat="1" hidden="1">
      <c r="A537" s="87"/>
      <c r="G537" s="3"/>
      <c r="J537" s="7"/>
      <c r="L537" s="72"/>
      <c r="M537" s="99"/>
    </row>
    <row r="538" spans="1:13" s="6" customFormat="1" hidden="1">
      <c r="A538" s="87"/>
      <c r="G538" s="3"/>
      <c r="J538" s="7"/>
      <c r="L538" s="72"/>
      <c r="M538" s="99"/>
    </row>
    <row r="539" spans="1:13" s="6" customFormat="1" hidden="1">
      <c r="A539" s="87"/>
      <c r="G539" s="3"/>
      <c r="J539" s="7"/>
      <c r="L539" s="72"/>
      <c r="M539" s="99"/>
    </row>
    <row r="540" spans="1:13" s="6" customFormat="1" hidden="1">
      <c r="A540" s="87"/>
      <c r="G540" s="3"/>
      <c r="J540" s="7"/>
      <c r="L540" s="72"/>
      <c r="M540" s="99"/>
    </row>
    <row r="541" spans="1:13" s="6" customFormat="1" hidden="1">
      <c r="A541" s="87"/>
      <c r="G541" s="3"/>
      <c r="J541" s="7"/>
      <c r="L541" s="72"/>
      <c r="M541" s="99"/>
    </row>
    <row r="542" spans="1:13" s="6" customFormat="1" hidden="1">
      <c r="A542" s="87"/>
      <c r="G542" s="3"/>
      <c r="J542" s="7"/>
      <c r="L542" s="72"/>
      <c r="M542" s="99"/>
    </row>
    <row r="543" spans="1:13" s="6" customFormat="1" hidden="1">
      <c r="A543" s="87"/>
      <c r="G543" s="3"/>
      <c r="J543" s="7"/>
      <c r="L543" s="72"/>
      <c r="M543" s="99"/>
    </row>
    <row r="544" spans="1:13" s="6" customFormat="1" hidden="1">
      <c r="A544" s="87"/>
      <c r="G544" s="3"/>
      <c r="J544" s="7"/>
      <c r="L544" s="72"/>
      <c r="M544" s="99"/>
    </row>
    <row r="545" spans="1:13" s="6" customFormat="1" hidden="1">
      <c r="A545" s="87"/>
      <c r="G545" s="3"/>
      <c r="J545" s="7"/>
      <c r="L545" s="72"/>
      <c r="M545" s="99"/>
    </row>
    <row r="546" spans="1:13" s="6" customFormat="1" hidden="1">
      <c r="A546" s="87"/>
      <c r="G546" s="3"/>
      <c r="J546" s="7"/>
      <c r="L546" s="72"/>
      <c r="M546" s="99"/>
    </row>
    <row r="547" spans="1:13" s="6" customFormat="1" hidden="1">
      <c r="A547" s="87"/>
      <c r="G547" s="3"/>
      <c r="J547" s="7"/>
      <c r="L547" s="72"/>
      <c r="M547" s="99"/>
    </row>
    <row r="548" spans="1:13" s="6" customFormat="1" hidden="1">
      <c r="A548" s="87"/>
      <c r="G548" s="3"/>
      <c r="J548" s="7"/>
      <c r="L548" s="72"/>
      <c r="M548" s="99"/>
    </row>
    <row r="549" spans="1:13" s="6" customFormat="1" hidden="1">
      <c r="A549" s="87"/>
      <c r="G549" s="3"/>
      <c r="J549" s="7"/>
      <c r="L549" s="72"/>
      <c r="M549" s="99"/>
    </row>
    <row r="550" spans="1:13" s="6" customFormat="1" hidden="1">
      <c r="A550" s="87"/>
      <c r="G550" s="3"/>
      <c r="J550" s="7"/>
      <c r="L550" s="72"/>
      <c r="M550" s="99"/>
    </row>
    <row r="551" spans="1:13" s="6" customFormat="1" hidden="1">
      <c r="A551" s="87"/>
      <c r="G551" s="3"/>
      <c r="J551" s="7"/>
      <c r="L551" s="72"/>
      <c r="M551" s="99"/>
    </row>
    <row r="552" spans="1:13" s="6" customFormat="1" hidden="1">
      <c r="A552" s="87"/>
      <c r="G552" s="3"/>
      <c r="J552" s="7"/>
      <c r="L552" s="72"/>
      <c r="M552" s="99"/>
    </row>
    <row r="553" spans="1:13" s="6" customFormat="1" hidden="1">
      <c r="A553" s="87"/>
      <c r="G553" s="3"/>
      <c r="J553" s="7"/>
      <c r="L553" s="72"/>
      <c r="M553" s="99"/>
    </row>
    <row r="554" spans="1:13" s="6" customFormat="1" hidden="1">
      <c r="A554" s="87"/>
      <c r="G554" s="3"/>
      <c r="J554" s="7"/>
      <c r="L554" s="72"/>
      <c r="M554" s="99"/>
    </row>
    <row r="555" spans="1:13" s="6" customFormat="1" hidden="1">
      <c r="A555" s="87"/>
      <c r="G555" s="3"/>
      <c r="J555" s="7"/>
      <c r="L555" s="72"/>
      <c r="M555" s="99"/>
    </row>
    <row r="556" spans="1:13" s="6" customFormat="1" hidden="1">
      <c r="A556" s="87"/>
      <c r="G556" s="3"/>
      <c r="J556" s="7"/>
      <c r="L556" s="72"/>
      <c r="M556" s="99"/>
    </row>
    <row r="557" spans="1:13" s="6" customFormat="1" hidden="1">
      <c r="A557" s="87"/>
      <c r="G557" s="3"/>
      <c r="J557" s="7"/>
      <c r="L557" s="72"/>
      <c r="M557" s="99"/>
    </row>
    <row r="558" spans="1:13" s="6" customFormat="1" hidden="1">
      <c r="A558" s="87"/>
      <c r="G558" s="3"/>
      <c r="J558" s="7"/>
      <c r="L558" s="72"/>
      <c r="M558" s="99"/>
    </row>
    <row r="559" spans="1:13" s="6" customFormat="1" hidden="1">
      <c r="A559" s="87"/>
      <c r="G559" s="3"/>
      <c r="J559" s="7"/>
      <c r="L559" s="72"/>
      <c r="M559" s="99"/>
    </row>
    <row r="560" spans="1:13" s="6" customFormat="1" hidden="1">
      <c r="A560" s="87"/>
      <c r="G560" s="3"/>
      <c r="J560" s="7"/>
      <c r="L560" s="72"/>
      <c r="M560" s="99"/>
    </row>
    <row r="561" spans="1:13" s="6" customFormat="1" hidden="1">
      <c r="A561" s="87"/>
      <c r="G561" s="3"/>
      <c r="J561" s="7"/>
      <c r="L561" s="72"/>
      <c r="M561" s="99"/>
    </row>
    <row r="562" spans="1:13" s="6" customFormat="1" hidden="1">
      <c r="A562" s="87"/>
      <c r="G562" s="3"/>
      <c r="J562" s="7"/>
      <c r="L562" s="72"/>
      <c r="M562" s="99"/>
    </row>
    <row r="563" spans="1:13" s="6" customFormat="1" hidden="1">
      <c r="A563" s="87"/>
      <c r="G563" s="3"/>
      <c r="J563" s="7"/>
      <c r="L563" s="72"/>
      <c r="M563" s="99"/>
    </row>
    <row r="564" spans="1:13" s="6" customFormat="1" hidden="1">
      <c r="A564" s="87"/>
      <c r="G564" s="3"/>
      <c r="J564" s="7"/>
      <c r="L564" s="72"/>
      <c r="M564" s="99"/>
    </row>
    <row r="565" spans="1:13" s="6" customFormat="1" hidden="1">
      <c r="A565" s="87"/>
      <c r="G565" s="3"/>
      <c r="J565" s="7"/>
      <c r="L565" s="72"/>
      <c r="M565" s="99"/>
    </row>
    <row r="566" spans="1:13" s="6" customFormat="1" hidden="1">
      <c r="A566" s="87"/>
      <c r="G566" s="3"/>
      <c r="J566" s="7"/>
      <c r="L566" s="72"/>
      <c r="M566" s="99"/>
    </row>
    <row r="567" spans="1:13" s="6" customFormat="1" hidden="1">
      <c r="A567" s="87"/>
      <c r="G567" s="3"/>
      <c r="J567" s="7"/>
      <c r="L567" s="72"/>
      <c r="M567" s="99"/>
    </row>
    <row r="568" spans="1:13" s="6" customFormat="1" hidden="1">
      <c r="A568" s="87"/>
      <c r="G568" s="3"/>
      <c r="J568" s="7"/>
      <c r="L568" s="72"/>
      <c r="M568" s="99"/>
    </row>
    <row r="569" spans="1:13" s="6" customFormat="1" hidden="1">
      <c r="A569" s="87"/>
      <c r="G569" s="3"/>
      <c r="J569" s="7"/>
      <c r="L569" s="72"/>
      <c r="M569" s="99"/>
    </row>
    <row r="570" spans="1:13" s="6" customFormat="1" hidden="1">
      <c r="A570" s="87"/>
      <c r="G570" s="3"/>
      <c r="J570" s="7"/>
      <c r="L570" s="72"/>
      <c r="M570" s="99"/>
    </row>
    <row r="571" spans="1:13" s="6" customFormat="1" hidden="1">
      <c r="A571" s="87"/>
      <c r="G571" s="3"/>
      <c r="J571" s="7"/>
      <c r="L571" s="72"/>
      <c r="M571" s="99"/>
    </row>
    <row r="572" spans="1:13" s="6" customFormat="1" hidden="1">
      <c r="A572" s="87"/>
      <c r="G572" s="3"/>
      <c r="J572" s="7"/>
      <c r="L572" s="72"/>
      <c r="M572" s="99"/>
    </row>
    <row r="573" spans="1:13" s="6" customFormat="1" hidden="1">
      <c r="A573" s="87"/>
      <c r="G573" s="3"/>
      <c r="J573" s="7"/>
      <c r="L573" s="72"/>
      <c r="M573" s="99"/>
    </row>
    <row r="574" spans="1:13" s="6" customFormat="1" hidden="1">
      <c r="A574" s="87"/>
      <c r="G574" s="3"/>
      <c r="J574" s="7"/>
      <c r="L574" s="72"/>
      <c r="M574" s="99"/>
    </row>
    <row r="575" spans="1:13" s="6" customFormat="1" hidden="1">
      <c r="A575" s="87"/>
      <c r="G575" s="3"/>
      <c r="J575" s="7"/>
      <c r="L575" s="72"/>
      <c r="M575" s="99"/>
    </row>
    <row r="576" spans="1:13" s="6" customFormat="1" hidden="1">
      <c r="A576" s="87"/>
      <c r="G576" s="3"/>
      <c r="J576" s="7"/>
      <c r="L576" s="72"/>
      <c r="M576" s="99"/>
    </row>
    <row r="577" spans="1:13" s="6" customFormat="1" hidden="1">
      <c r="A577" s="87"/>
      <c r="G577" s="3"/>
      <c r="J577" s="7"/>
      <c r="L577" s="72"/>
      <c r="M577" s="99"/>
    </row>
    <row r="578" spans="1:13" s="6" customFormat="1" hidden="1">
      <c r="A578" s="87"/>
      <c r="G578" s="3"/>
      <c r="J578" s="7"/>
      <c r="L578" s="72"/>
      <c r="M578" s="99"/>
    </row>
    <row r="579" spans="1:13" s="6" customFormat="1" hidden="1">
      <c r="A579" s="87"/>
      <c r="G579" s="3"/>
      <c r="J579" s="7"/>
      <c r="L579" s="72"/>
      <c r="M579" s="99"/>
    </row>
    <row r="580" spans="1:13" s="6" customFormat="1" hidden="1">
      <c r="A580" s="87"/>
      <c r="G580" s="3"/>
      <c r="J580" s="7"/>
      <c r="L580" s="72"/>
      <c r="M580" s="99"/>
    </row>
    <row r="581" spans="1:13" s="6" customFormat="1" hidden="1">
      <c r="A581" s="87"/>
      <c r="G581" s="3"/>
      <c r="J581" s="7"/>
      <c r="L581" s="72"/>
      <c r="M581" s="99"/>
    </row>
    <row r="582" spans="1:13" s="6" customFormat="1" hidden="1">
      <c r="A582" s="87"/>
      <c r="G582" s="3"/>
      <c r="J582" s="7"/>
      <c r="L582" s="72"/>
      <c r="M582" s="99"/>
    </row>
    <row r="583" spans="1:13" s="6" customFormat="1" hidden="1">
      <c r="A583" s="87"/>
      <c r="G583" s="3"/>
      <c r="J583" s="7"/>
      <c r="L583" s="72"/>
      <c r="M583" s="99"/>
    </row>
    <row r="584" spans="1:13" s="6" customFormat="1" hidden="1">
      <c r="A584" s="87"/>
      <c r="G584" s="3"/>
      <c r="J584" s="7"/>
      <c r="L584" s="72"/>
      <c r="M584" s="99"/>
    </row>
    <row r="585" spans="1:13" s="6" customFormat="1" hidden="1">
      <c r="A585" s="87"/>
      <c r="G585" s="3"/>
      <c r="J585" s="7"/>
      <c r="L585" s="72"/>
      <c r="M585" s="99"/>
    </row>
    <row r="586" spans="1:13" s="6" customFormat="1" hidden="1">
      <c r="A586" s="87"/>
      <c r="G586" s="3"/>
      <c r="J586" s="7"/>
      <c r="L586" s="72"/>
      <c r="M586" s="99"/>
    </row>
    <row r="587" spans="1:13" s="6" customFormat="1" hidden="1">
      <c r="A587" s="87"/>
      <c r="G587" s="3"/>
      <c r="J587" s="7"/>
      <c r="L587" s="72"/>
      <c r="M587" s="99"/>
    </row>
    <row r="588" spans="1:13" s="6" customFormat="1" hidden="1">
      <c r="A588" s="87"/>
      <c r="G588" s="3"/>
      <c r="J588" s="7"/>
      <c r="L588" s="72"/>
      <c r="M588" s="99"/>
    </row>
    <row r="589" spans="1:13" s="6" customFormat="1" hidden="1">
      <c r="A589" s="87"/>
      <c r="G589" s="3"/>
      <c r="J589" s="7"/>
      <c r="L589" s="72"/>
      <c r="M589" s="99"/>
    </row>
    <row r="590" spans="1:13" s="6" customFormat="1" hidden="1">
      <c r="A590" s="87"/>
      <c r="G590" s="3"/>
      <c r="J590" s="7"/>
      <c r="L590" s="72"/>
      <c r="M590" s="99"/>
    </row>
    <row r="591" spans="1:13" s="6" customFormat="1" hidden="1">
      <c r="A591" s="87"/>
      <c r="G591" s="3"/>
      <c r="J591" s="7"/>
      <c r="L591" s="72"/>
      <c r="M591" s="99"/>
    </row>
    <row r="592" spans="1:13" s="6" customFormat="1" hidden="1">
      <c r="A592" s="87"/>
      <c r="G592" s="3"/>
      <c r="J592" s="7"/>
      <c r="L592" s="72"/>
      <c r="M592" s="99"/>
    </row>
    <row r="593" spans="1:13" s="6" customFormat="1" hidden="1">
      <c r="A593" s="87"/>
      <c r="G593" s="3"/>
      <c r="J593" s="7"/>
      <c r="L593" s="72"/>
      <c r="M593" s="99"/>
    </row>
    <row r="594" spans="1:13" s="6" customFormat="1" hidden="1">
      <c r="A594" s="87"/>
      <c r="G594" s="3"/>
      <c r="J594" s="7"/>
      <c r="L594" s="72"/>
      <c r="M594" s="99"/>
    </row>
    <row r="595" spans="1:13" s="6" customFormat="1" hidden="1">
      <c r="A595" s="87"/>
      <c r="G595" s="3"/>
      <c r="J595" s="7"/>
      <c r="L595" s="72"/>
      <c r="M595" s="99"/>
    </row>
    <row r="596" spans="1:13" s="6" customFormat="1" hidden="1">
      <c r="A596" s="87"/>
      <c r="G596" s="3"/>
      <c r="J596" s="7"/>
      <c r="L596" s="72"/>
      <c r="M596" s="99"/>
    </row>
    <row r="597" spans="1:13" s="6" customFormat="1" hidden="1">
      <c r="A597" s="87"/>
      <c r="G597" s="3"/>
      <c r="J597" s="7"/>
      <c r="L597" s="72"/>
      <c r="M597" s="99"/>
    </row>
    <row r="598" spans="1:13" s="6" customFormat="1" hidden="1">
      <c r="A598" s="87"/>
      <c r="G598" s="3"/>
      <c r="J598" s="7"/>
      <c r="L598" s="72"/>
      <c r="M598" s="99"/>
    </row>
    <row r="599" spans="1:13" s="6" customFormat="1" hidden="1">
      <c r="A599" s="87"/>
      <c r="G599" s="3"/>
      <c r="J599" s="7"/>
      <c r="L599" s="72"/>
      <c r="M599" s="99"/>
    </row>
    <row r="600" spans="1:13" s="6" customFormat="1" hidden="1">
      <c r="A600" s="87"/>
      <c r="G600" s="3"/>
      <c r="J600" s="7"/>
      <c r="L600" s="72"/>
      <c r="M600" s="99"/>
    </row>
    <row r="601" spans="1:13" s="6" customFormat="1" hidden="1">
      <c r="A601" s="87"/>
      <c r="G601" s="3"/>
      <c r="J601" s="7"/>
      <c r="L601" s="72"/>
      <c r="M601" s="99"/>
    </row>
    <row r="602" spans="1:13" s="6" customFormat="1" hidden="1">
      <c r="A602" s="87"/>
      <c r="G602" s="3"/>
      <c r="J602" s="7"/>
      <c r="L602" s="72"/>
      <c r="M602" s="99"/>
    </row>
    <row r="603" spans="1:13" s="6" customFormat="1" hidden="1">
      <c r="A603" s="87"/>
      <c r="G603" s="3"/>
      <c r="J603" s="7"/>
      <c r="L603" s="72"/>
      <c r="M603" s="99"/>
    </row>
    <row r="604" spans="1:13" s="6" customFormat="1" hidden="1">
      <c r="A604" s="87"/>
      <c r="G604" s="3"/>
      <c r="J604" s="7"/>
      <c r="L604" s="72"/>
      <c r="M604" s="99"/>
    </row>
    <row r="605" spans="1:13" s="6" customFormat="1" hidden="1">
      <c r="A605" s="87"/>
      <c r="G605" s="3"/>
      <c r="J605" s="7"/>
      <c r="L605" s="72"/>
      <c r="M605" s="99"/>
    </row>
    <row r="606" spans="1:13" s="6" customFormat="1" hidden="1">
      <c r="A606" s="87"/>
      <c r="G606" s="3"/>
      <c r="J606" s="7"/>
      <c r="L606" s="72"/>
      <c r="M606" s="99"/>
    </row>
    <row r="607" spans="1:13" s="6" customFormat="1" hidden="1">
      <c r="A607" s="87"/>
      <c r="G607" s="3"/>
      <c r="J607" s="7"/>
      <c r="L607" s="72"/>
      <c r="M607" s="99"/>
    </row>
    <row r="608" spans="1:13" s="6" customFormat="1" hidden="1">
      <c r="A608" s="87"/>
      <c r="G608" s="3"/>
      <c r="J608" s="7"/>
      <c r="L608" s="72"/>
      <c r="M608" s="99"/>
    </row>
    <row r="609" spans="1:13" s="6" customFormat="1" hidden="1">
      <c r="A609" s="87"/>
      <c r="G609" s="3"/>
      <c r="J609" s="7"/>
      <c r="L609" s="72"/>
      <c r="M609" s="99"/>
    </row>
    <row r="610" spans="1:13" s="6" customFormat="1" hidden="1">
      <c r="A610" s="87"/>
      <c r="G610" s="3"/>
      <c r="J610" s="7"/>
      <c r="L610" s="72"/>
      <c r="M610" s="99"/>
    </row>
    <row r="611" spans="1:13" s="6" customFormat="1" hidden="1">
      <c r="A611" s="87"/>
      <c r="G611" s="3"/>
      <c r="J611" s="7"/>
      <c r="L611" s="72"/>
      <c r="M611" s="99"/>
    </row>
    <row r="612" spans="1:13" s="6" customFormat="1" hidden="1">
      <c r="A612" s="87"/>
      <c r="G612" s="3"/>
      <c r="J612" s="7"/>
      <c r="L612" s="72"/>
      <c r="M612" s="99"/>
    </row>
    <row r="613" spans="1:13" s="6" customFormat="1" hidden="1">
      <c r="A613" s="87"/>
      <c r="G613" s="3"/>
      <c r="J613" s="7"/>
      <c r="L613" s="72"/>
      <c r="M613" s="99"/>
    </row>
    <row r="614" spans="1:13" s="6" customFormat="1" hidden="1">
      <c r="A614" s="87"/>
      <c r="G614" s="3"/>
      <c r="J614" s="7"/>
      <c r="L614" s="72"/>
      <c r="M614" s="99"/>
    </row>
    <row r="615" spans="1:13" s="6" customFormat="1" hidden="1">
      <c r="A615" s="87"/>
      <c r="G615" s="3"/>
      <c r="J615" s="7"/>
      <c r="L615" s="72"/>
      <c r="M615" s="99"/>
    </row>
    <row r="616" spans="1:13" s="6" customFormat="1" hidden="1">
      <c r="A616" s="87"/>
      <c r="G616" s="3"/>
      <c r="J616" s="7"/>
      <c r="L616" s="72"/>
      <c r="M616" s="99"/>
    </row>
    <row r="617" spans="1:13" s="6" customFormat="1" hidden="1">
      <c r="A617" s="87"/>
      <c r="G617" s="3"/>
      <c r="J617" s="7"/>
      <c r="L617" s="72"/>
      <c r="M617" s="99"/>
    </row>
    <row r="618" spans="1:13" s="6" customFormat="1" hidden="1">
      <c r="A618" s="87"/>
      <c r="G618" s="3"/>
      <c r="J618" s="7"/>
      <c r="L618" s="72"/>
      <c r="M618" s="99"/>
    </row>
    <row r="619" spans="1:13" s="6" customFormat="1" hidden="1">
      <c r="A619" s="87"/>
      <c r="G619" s="3"/>
      <c r="J619" s="7"/>
      <c r="L619" s="72"/>
      <c r="M619" s="99"/>
    </row>
    <row r="620" spans="1:13" s="6" customFormat="1" hidden="1">
      <c r="A620" s="87"/>
      <c r="G620" s="3"/>
      <c r="J620" s="7"/>
      <c r="L620" s="72"/>
      <c r="M620" s="99"/>
    </row>
    <row r="621" spans="1:13" s="6" customFormat="1" hidden="1">
      <c r="A621" s="87"/>
      <c r="G621" s="3"/>
      <c r="J621" s="7"/>
      <c r="L621" s="72"/>
      <c r="M621" s="99"/>
    </row>
    <row r="622" spans="1:13" s="6" customFormat="1" hidden="1">
      <c r="A622" s="87"/>
      <c r="G622" s="3"/>
      <c r="J622" s="7"/>
      <c r="L622" s="72"/>
      <c r="M622" s="99"/>
    </row>
    <row r="623" spans="1:13" s="6" customFormat="1" hidden="1">
      <c r="A623" s="87"/>
      <c r="G623" s="3"/>
      <c r="J623" s="7"/>
      <c r="L623" s="72"/>
      <c r="M623" s="99"/>
    </row>
    <row r="624" spans="1:13" s="6" customFormat="1" hidden="1">
      <c r="A624" s="87"/>
      <c r="G624" s="3"/>
      <c r="J624" s="7"/>
      <c r="L624" s="72"/>
      <c r="M624" s="99"/>
    </row>
    <row r="625" spans="1:13" s="6" customFormat="1" hidden="1">
      <c r="A625" s="87"/>
      <c r="G625" s="3"/>
      <c r="J625" s="7"/>
      <c r="L625" s="72"/>
      <c r="M625" s="99"/>
    </row>
    <row r="626" spans="1:13" s="6" customFormat="1" hidden="1">
      <c r="A626" s="87"/>
      <c r="G626" s="3"/>
      <c r="J626" s="7"/>
      <c r="L626" s="72"/>
      <c r="M626" s="99"/>
    </row>
    <row r="627" spans="1:13" s="6" customFormat="1" hidden="1">
      <c r="A627" s="87"/>
      <c r="G627" s="3"/>
      <c r="J627" s="7"/>
      <c r="L627" s="72"/>
      <c r="M627" s="99"/>
    </row>
    <row r="628" spans="1:13" s="6" customFormat="1" hidden="1">
      <c r="A628" s="87"/>
      <c r="G628" s="3"/>
      <c r="J628" s="7"/>
      <c r="L628" s="72"/>
      <c r="M628" s="99"/>
    </row>
    <row r="629" spans="1:13" s="6" customFormat="1" hidden="1">
      <c r="A629" s="87"/>
      <c r="G629" s="3"/>
      <c r="J629" s="7"/>
      <c r="L629" s="72"/>
      <c r="M629" s="99"/>
    </row>
    <row r="630" spans="1:13" s="6" customFormat="1" hidden="1">
      <c r="A630" s="87"/>
      <c r="G630" s="3"/>
      <c r="J630" s="7"/>
      <c r="L630" s="72"/>
      <c r="M630" s="99"/>
    </row>
    <row r="631" spans="1:13" s="6" customFormat="1" hidden="1">
      <c r="A631" s="87"/>
      <c r="G631" s="3"/>
      <c r="J631" s="7"/>
      <c r="L631" s="72"/>
      <c r="M631" s="99"/>
    </row>
    <row r="632" spans="1:13" s="6" customFormat="1" hidden="1">
      <c r="A632" s="87"/>
      <c r="G632" s="3"/>
      <c r="J632" s="7"/>
      <c r="L632" s="72"/>
      <c r="M632" s="99"/>
    </row>
    <row r="633" spans="1:13" s="6" customFormat="1" hidden="1">
      <c r="A633" s="87"/>
      <c r="G633" s="3"/>
      <c r="J633" s="7"/>
      <c r="L633" s="72"/>
      <c r="M633" s="99"/>
    </row>
    <row r="634" spans="1:13" s="6" customFormat="1" hidden="1">
      <c r="A634" s="87"/>
      <c r="G634" s="3"/>
      <c r="J634" s="7"/>
      <c r="L634" s="72"/>
      <c r="M634" s="99"/>
    </row>
    <row r="635" spans="1:13" s="6" customFormat="1" hidden="1">
      <c r="A635" s="87"/>
      <c r="G635" s="3"/>
      <c r="J635" s="7"/>
      <c r="L635" s="72"/>
      <c r="M635" s="99"/>
    </row>
    <row r="636" spans="1:13" s="6" customFormat="1" hidden="1">
      <c r="A636" s="87"/>
      <c r="G636" s="3"/>
      <c r="J636" s="7"/>
      <c r="L636" s="72"/>
      <c r="M636" s="99"/>
    </row>
    <row r="637" spans="1:13" s="6" customFormat="1" hidden="1">
      <c r="A637" s="87"/>
      <c r="G637" s="3"/>
      <c r="J637" s="7"/>
      <c r="L637" s="72"/>
      <c r="M637" s="99"/>
    </row>
    <row r="638" spans="1:13" s="6" customFormat="1" hidden="1">
      <c r="A638" s="87"/>
      <c r="G638" s="3"/>
      <c r="J638" s="7"/>
      <c r="L638" s="72"/>
      <c r="M638" s="99"/>
    </row>
    <row r="639" spans="1:13" s="6" customFormat="1" hidden="1">
      <c r="A639" s="87"/>
      <c r="G639" s="3"/>
      <c r="J639" s="7"/>
      <c r="L639" s="72"/>
      <c r="M639" s="99"/>
    </row>
    <row r="640" spans="1:13" s="6" customFormat="1" hidden="1">
      <c r="A640" s="87"/>
      <c r="G640" s="3"/>
      <c r="J640" s="7"/>
      <c r="L640" s="72"/>
      <c r="M640" s="99"/>
    </row>
    <row r="641" spans="1:13" s="6" customFormat="1" hidden="1">
      <c r="A641" s="87"/>
      <c r="G641" s="3"/>
      <c r="J641" s="7"/>
      <c r="L641" s="72"/>
      <c r="M641" s="99"/>
    </row>
    <row r="642" spans="1:13" s="6" customFormat="1" hidden="1">
      <c r="A642" s="87"/>
      <c r="G642" s="3"/>
      <c r="J642" s="7"/>
      <c r="L642" s="72"/>
      <c r="M642" s="99"/>
    </row>
    <row r="643" spans="1:13" s="6" customFormat="1" hidden="1">
      <c r="A643" s="87"/>
      <c r="G643" s="3"/>
      <c r="J643" s="7"/>
      <c r="L643" s="72"/>
      <c r="M643" s="99"/>
    </row>
    <row r="644" spans="1:13" s="6" customFormat="1" hidden="1">
      <c r="A644" s="87"/>
      <c r="G644" s="3"/>
      <c r="J644" s="7"/>
      <c r="L644" s="72"/>
      <c r="M644" s="99"/>
    </row>
    <row r="645" spans="1:13" s="6" customFormat="1" hidden="1">
      <c r="A645" s="87"/>
      <c r="G645" s="3"/>
      <c r="J645" s="7"/>
      <c r="L645" s="72"/>
      <c r="M645" s="99"/>
    </row>
    <row r="646" spans="1:13" s="6" customFormat="1" hidden="1">
      <c r="A646" s="87"/>
      <c r="G646" s="3"/>
      <c r="J646" s="7"/>
      <c r="L646" s="72"/>
      <c r="M646" s="99"/>
    </row>
    <row r="647" spans="1:13" s="6" customFormat="1" hidden="1">
      <c r="A647" s="87"/>
      <c r="G647" s="3"/>
      <c r="J647" s="7"/>
      <c r="L647" s="72"/>
      <c r="M647" s="99"/>
    </row>
    <row r="648" spans="1:13" s="6" customFormat="1" hidden="1">
      <c r="A648" s="87"/>
      <c r="G648" s="3"/>
      <c r="J648" s="7"/>
      <c r="L648" s="72"/>
      <c r="M648" s="99"/>
    </row>
    <row r="649" spans="1:13" s="6" customFormat="1" hidden="1">
      <c r="A649" s="87"/>
      <c r="G649" s="3"/>
      <c r="J649" s="7"/>
      <c r="L649" s="72"/>
      <c r="M649" s="99"/>
    </row>
    <row r="650" spans="1:13" s="6" customFormat="1" hidden="1">
      <c r="A650" s="87"/>
      <c r="G650" s="3"/>
      <c r="J650" s="7"/>
      <c r="L650" s="72"/>
      <c r="M650" s="99"/>
    </row>
    <row r="651" spans="1:13" s="6" customFormat="1" hidden="1">
      <c r="A651" s="87"/>
      <c r="G651" s="3"/>
      <c r="J651" s="7"/>
      <c r="L651" s="72"/>
      <c r="M651" s="99"/>
    </row>
    <row r="652" spans="1:13" s="6" customFormat="1" hidden="1">
      <c r="A652" s="87"/>
      <c r="G652" s="3"/>
      <c r="J652" s="7"/>
      <c r="L652" s="72"/>
      <c r="M652" s="99"/>
    </row>
    <row r="653" spans="1:13" s="6" customFormat="1" hidden="1">
      <c r="A653" s="87"/>
      <c r="G653" s="3"/>
      <c r="J653" s="7"/>
      <c r="L653" s="72"/>
      <c r="M653" s="99"/>
    </row>
    <row r="654" spans="1:13" s="6" customFormat="1" hidden="1">
      <c r="A654" s="87"/>
      <c r="G654" s="3"/>
      <c r="J654" s="7"/>
      <c r="L654" s="72"/>
      <c r="M654" s="99"/>
    </row>
    <row r="655" spans="1:13" s="6" customFormat="1" hidden="1">
      <c r="A655" s="87"/>
      <c r="G655" s="3"/>
      <c r="J655" s="7"/>
      <c r="L655" s="72"/>
      <c r="M655" s="99"/>
    </row>
    <row r="656" spans="1:13" s="6" customFormat="1" hidden="1">
      <c r="A656" s="87"/>
      <c r="G656" s="3"/>
      <c r="J656" s="7"/>
      <c r="L656" s="72"/>
      <c r="M656" s="99"/>
    </row>
    <row r="657" spans="1:13" s="6" customFormat="1" hidden="1">
      <c r="A657" s="87"/>
      <c r="G657" s="3"/>
      <c r="J657" s="7"/>
      <c r="L657" s="72"/>
      <c r="M657" s="99"/>
    </row>
    <row r="658" spans="1:13" s="6" customFormat="1" hidden="1">
      <c r="A658" s="87"/>
      <c r="G658" s="3"/>
      <c r="J658" s="7"/>
      <c r="L658" s="72"/>
      <c r="M658" s="99"/>
    </row>
    <row r="659" spans="1:13" s="6" customFormat="1" hidden="1">
      <c r="A659" s="87"/>
      <c r="G659" s="3"/>
      <c r="J659" s="7"/>
      <c r="L659" s="72"/>
      <c r="M659" s="99"/>
    </row>
    <row r="660" spans="1:13" s="6" customFormat="1" hidden="1">
      <c r="A660" s="87"/>
      <c r="G660" s="3"/>
      <c r="J660" s="7"/>
      <c r="L660" s="72"/>
      <c r="M660" s="99"/>
    </row>
    <row r="661" spans="1:13" s="6" customFormat="1" hidden="1">
      <c r="A661" s="87"/>
      <c r="G661" s="3"/>
      <c r="J661" s="7"/>
      <c r="L661" s="72"/>
      <c r="M661" s="99"/>
    </row>
    <row r="662" spans="1:13" s="6" customFormat="1" hidden="1">
      <c r="A662" s="87"/>
      <c r="G662" s="3"/>
      <c r="J662" s="7"/>
      <c r="L662" s="72"/>
      <c r="M662" s="99"/>
    </row>
    <row r="663" spans="1:13" s="6" customFormat="1" hidden="1">
      <c r="A663" s="87"/>
      <c r="G663" s="3"/>
      <c r="J663" s="7"/>
      <c r="L663" s="72"/>
      <c r="M663" s="99"/>
    </row>
    <row r="664" spans="1:13" s="6" customFormat="1" hidden="1">
      <c r="A664" s="87"/>
      <c r="G664" s="3"/>
      <c r="J664" s="7"/>
      <c r="L664" s="72"/>
      <c r="M664" s="99"/>
    </row>
    <row r="665" spans="1:13" s="6" customFormat="1" hidden="1">
      <c r="A665" s="87"/>
      <c r="G665" s="3"/>
      <c r="J665" s="7"/>
      <c r="L665" s="72"/>
      <c r="M665" s="99"/>
    </row>
    <row r="666" spans="1:13" s="6" customFormat="1" hidden="1">
      <c r="A666" s="87"/>
      <c r="G666" s="3"/>
      <c r="J666" s="7"/>
      <c r="L666" s="72"/>
      <c r="M666" s="99"/>
    </row>
    <row r="667" spans="1:13" s="6" customFormat="1" hidden="1">
      <c r="A667" s="87"/>
      <c r="G667" s="3"/>
      <c r="J667" s="7"/>
      <c r="L667" s="72"/>
      <c r="M667" s="99"/>
    </row>
    <row r="668" spans="1:13" s="6" customFormat="1" hidden="1">
      <c r="A668" s="87"/>
      <c r="G668" s="3"/>
      <c r="J668" s="7"/>
      <c r="L668" s="72"/>
      <c r="M668" s="99"/>
    </row>
    <row r="669" spans="1:13" s="6" customFormat="1" hidden="1">
      <c r="A669" s="87"/>
      <c r="G669" s="3"/>
      <c r="J669" s="7"/>
      <c r="L669" s="72"/>
      <c r="M669" s="99"/>
    </row>
    <row r="670" spans="1:13" s="6" customFormat="1" hidden="1">
      <c r="A670" s="87"/>
      <c r="G670" s="3"/>
      <c r="J670" s="7"/>
      <c r="L670" s="72"/>
      <c r="M670" s="99"/>
    </row>
    <row r="671" spans="1:13" s="6" customFormat="1" hidden="1">
      <c r="A671" s="87"/>
      <c r="G671" s="3"/>
      <c r="J671" s="7"/>
      <c r="L671" s="72"/>
      <c r="M671" s="99"/>
    </row>
    <row r="672" spans="1:13" s="6" customFormat="1" hidden="1">
      <c r="A672" s="87"/>
      <c r="G672" s="3"/>
      <c r="J672" s="7"/>
      <c r="L672" s="72"/>
      <c r="M672" s="99"/>
    </row>
    <row r="673" spans="1:13" s="6" customFormat="1" hidden="1">
      <c r="A673" s="87"/>
      <c r="G673" s="3"/>
      <c r="J673" s="7"/>
      <c r="L673" s="72"/>
      <c r="M673" s="99"/>
    </row>
    <row r="674" spans="1:13" s="6" customFormat="1" hidden="1">
      <c r="A674" s="87"/>
      <c r="G674" s="3"/>
      <c r="J674" s="7"/>
      <c r="L674" s="72"/>
      <c r="M674" s="99"/>
    </row>
    <row r="675" spans="1:13" s="6" customFormat="1" hidden="1">
      <c r="A675" s="87"/>
      <c r="G675" s="3"/>
      <c r="J675" s="7"/>
      <c r="L675" s="72"/>
      <c r="M675" s="99"/>
    </row>
    <row r="676" spans="1:13" s="6" customFormat="1" hidden="1">
      <c r="A676" s="87"/>
      <c r="G676" s="3"/>
      <c r="J676" s="7"/>
      <c r="L676" s="72"/>
      <c r="M676" s="99"/>
    </row>
    <row r="677" spans="1:13" s="6" customFormat="1" hidden="1">
      <c r="A677" s="87"/>
      <c r="G677" s="3"/>
      <c r="J677" s="7"/>
      <c r="L677" s="72"/>
      <c r="M677" s="99"/>
    </row>
    <row r="678" spans="1:13" s="6" customFormat="1" hidden="1">
      <c r="A678" s="87"/>
      <c r="G678" s="3"/>
      <c r="J678" s="7"/>
      <c r="L678" s="72"/>
      <c r="M678" s="99"/>
    </row>
    <row r="679" spans="1:13" s="6" customFormat="1" hidden="1">
      <c r="A679" s="87"/>
      <c r="G679" s="3"/>
      <c r="J679" s="7"/>
      <c r="L679" s="72"/>
      <c r="M679" s="99"/>
    </row>
    <row r="680" spans="1:13" s="6" customFormat="1" hidden="1">
      <c r="A680" s="87"/>
      <c r="G680" s="3"/>
      <c r="J680" s="7"/>
      <c r="L680" s="72"/>
      <c r="M680" s="99"/>
    </row>
    <row r="681" spans="1:13" s="6" customFormat="1" hidden="1">
      <c r="A681" s="87"/>
      <c r="G681" s="3"/>
      <c r="J681" s="7"/>
      <c r="L681" s="72"/>
      <c r="M681" s="99"/>
    </row>
    <row r="682" spans="1:13" s="6" customFormat="1" hidden="1">
      <c r="A682" s="87"/>
      <c r="G682" s="3"/>
      <c r="J682" s="7"/>
      <c r="L682" s="72"/>
      <c r="M682" s="99"/>
    </row>
    <row r="683" spans="1:13" s="6" customFormat="1" hidden="1">
      <c r="A683" s="87"/>
      <c r="G683" s="3"/>
      <c r="J683" s="7"/>
      <c r="L683" s="72"/>
      <c r="M683" s="99"/>
    </row>
    <row r="684" spans="1:13" s="6" customFormat="1" hidden="1">
      <c r="A684" s="87"/>
      <c r="G684" s="3"/>
      <c r="J684" s="7"/>
      <c r="L684" s="72"/>
      <c r="M684" s="99"/>
    </row>
    <row r="685" spans="1:13" s="6" customFormat="1" hidden="1">
      <c r="A685" s="87"/>
      <c r="G685" s="3"/>
      <c r="J685" s="7"/>
      <c r="L685" s="72"/>
      <c r="M685" s="99"/>
    </row>
    <row r="686" spans="1:13" s="6" customFormat="1" hidden="1">
      <c r="A686" s="87"/>
      <c r="G686" s="3"/>
      <c r="J686" s="7"/>
      <c r="L686" s="72"/>
      <c r="M686" s="99"/>
    </row>
    <row r="687" spans="1:13" s="6" customFormat="1" hidden="1">
      <c r="A687" s="87"/>
      <c r="G687" s="3"/>
      <c r="J687" s="7"/>
      <c r="L687" s="72"/>
      <c r="M687" s="99"/>
    </row>
    <row r="688" spans="1:13" s="6" customFormat="1" hidden="1">
      <c r="A688" s="87"/>
      <c r="G688" s="3"/>
      <c r="J688" s="7"/>
      <c r="L688" s="72"/>
      <c r="M688" s="99"/>
    </row>
    <row r="689" spans="1:13" s="6" customFormat="1" hidden="1">
      <c r="A689" s="87"/>
      <c r="G689" s="3"/>
      <c r="J689" s="7"/>
      <c r="L689" s="72"/>
      <c r="M689" s="99"/>
    </row>
    <row r="690" spans="1:13" s="6" customFormat="1" hidden="1">
      <c r="A690" s="87"/>
      <c r="G690" s="3"/>
      <c r="J690" s="7"/>
      <c r="L690" s="72"/>
      <c r="M690" s="99"/>
    </row>
    <row r="691" spans="1:13" s="6" customFormat="1" hidden="1">
      <c r="A691" s="87"/>
      <c r="G691" s="3"/>
      <c r="J691" s="7"/>
      <c r="L691" s="72"/>
      <c r="M691" s="99"/>
    </row>
    <row r="692" spans="1:13" s="6" customFormat="1" hidden="1">
      <c r="A692" s="87"/>
      <c r="G692" s="3"/>
      <c r="J692" s="7"/>
      <c r="L692" s="72"/>
      <c r="M692" s="99"/>
    </row>
    <row r="693" spans="1:13" s="6" customFormat="1" hidden="1">
      <c r="A693" s="87"/>
      <c r="G693" s="3"/>
      <c r="J693" s="7"/>
      <c r="L693" s="72"/>
      <c r="M693" s="99"/>
    </row>
    <row r="694" spans="1:13" s="6" customFormat="1" hidden="1">
      <c r="A694" s="87"/>
      <c r="G694" s="3"/>
      <c r="J694" s="7"/>
      <c r="L694" s="72"/>
      <c r="M694" s="99"/>
    </row>
    <row r="695" spans="1:13" s="6" customFormat="1" hidden="1">
      <c r="A695" s="87"/>
      <c r="G695" s="3"/>
      <c r="J695" s="7"/>
      <c r="L695" s="72"/>
      <c r="M695" s="99"/>
    </row>
    <row r="696" spans="1:13" s="6" customFormat="1" hidden="1">
      <c r="A696" s="87"/>
      <c r="G696" s="3"/>
      <c r="J696" s="7"/>
      <c r="L696" s="72"/>
      <c r="M696" s="99"/>
    </row>
    <row r="697" spans="1:13" s="6" customFormat="1" hidden="1">
      <c r="A697" s="87"/>
      <c r="G697" s="3"/>
      <c r="J697" s="7"/>
      <c r="L697" s="72"/>
      <c r="M697" s="99"/>
    </row>
    <row r="698" spans="1:13" s="6" customFormat="1" hidden="1">
      <c r="A698" s="87"/>
      <c r="G698" s="3"/>
      <c r="J698" s="7"/>
      <c r="L698" s="72"/>
      <c r="M698" s="99"/>
    </row>
    <row r="699" spans="1:13" s="6" customFormat="1" hidden="1">
      <c r="A699" s="87"/>
      <c r="G699" s="3"/>
      <c r="J699" s="7"/>
      <c r="L699" s="72"/>
      <c r="M699" s="99"/>
    </row>
    <row r="700" spans="1:13" s="6" customFormat="1" hidden="1">
      <c r="A700" s="87"/>
      <c r="G700" s="3"/>
      <c r="J700" s="7"/>
      <c r="L700" s="72"/>
      <c r="M700" s="99"/>
    </row>
    <row r="701" spans="1:13" s="6" customFormat="1" hidden="1">
      <c r="A701" s="87"/>
      <c r="G701" s="3"/>
      <c r="J701" s="7"/>
      <c r="L701" s="72"/>
      <c r="M701" s="99"/>
    </row>
    <row r="702" spans="1:13" s="6" customFormat="1" hidden="1">
      <c r="A702" s="87"/>
      <c r="G702" s="3"/>
      <c r="J702" s="7"/>
      <c r="L702" s="72"/>
      <c r="M702" s="99"/>
    </row>
    <row r="703" spans="1:13" s="6" customFormat="1" hidden="1">
      <c r="A703" s="87"/>
      <c r="G703" s="3"/>
      <c r="J703" s="7"/>
      <c r="L703" s="72"/>
      <c r="M703" s="99"/>
    </row>
    <row r="704" spans="1:13" s="6" customFormat="1" hidden="1">
      <c r="A704" s="87"/>
      <c r="G704" s="3"/>
      <c r="J704" s="7"/>
      <c r="L704" s="72"/>
      <c r="M704" s="99"/>
    </row>
    <row r="705" spans="1:13" s="6" customFormat="1" hidden="1">
      <c r="A705" s="87"/>
      <c r="G705" s="3"/>
      <c r="J705" s="7"/>
      <c r="L705" s="72"/>
      <c r="M705" s="99"/>
    </row>
    <row r="706" spans="1:13" s="6" customFormat="1" hidden="1">
      <c r="A706" s="87"/>
      <c r="G706" s="3"/>
      <c r="J706" s="7"/>
      <c r="L706" s="72"/>
      <c r="M706" s="99"/>
    </row>
    <row r="707" spans="1:13" s="6" customFormat="1" hidden="1">
      <c r="A707" s="87"/>
      <c r="G707" s="3"/>
      <c r="J707" s="7"/>
      <c r="L707" s="72"/>
      <c r="M707" s="99"/>
    </row>
    <row r="708" spans="1:13" s="6" customFormat="1" hidden="1">
      <c r="A708" s="87"/>
      <c r="G708" s="3"/>
      <c r="J708" s="7"/>
      <c r="L708" s="72"/>
      <c r="M708" s="99"/>
    </row>
    <row r="709" spans="1:13" s="6" customFormat="1" hidden="1">
      <c r="A709" s="87"/>
      <c r="G709" s="3"/>
      <c r="J709" s="7"/>
      <c r="L709" s="72"/>
      <c r="M709" s="99"/>
    </row>
    <row r="710" spans="1:13" s="6" customFormat="1" hidden="1">
      <c r="A710" s="87"/>
      <c r="G710" s="3"/>
      <c r="J710" s="7"/>
      <c r="L710" s="72"/>
      <c r="M710" s="99"/>
    </row>
    <row r="711" spans="1:13" s="6" customFormat="1" hidden="1">
      <c r="A711" s="87"/>
      <c r="G711" s="3"/>
      <c r="J711" s="7"/>
      <c r="L711" s="72"/>
      <c r="M711" s="99"/>
    </row>
    <row r="712" spans="1:13" s="6" customFormat="1" hidden="1">
      <c r="A712" s="87"/>
      <c r="G712" s="3"/>
      <c r="J712" s="7"/>
      <c r="L712" s="72"/>
      <c r="M712" s="99"/>
    </row>
    <row r="713" spans="1:13" s="6" customFormat="1" hidden="1">
      <c r="A713" s="87"/>
      <c r="G713" s="3"/>
      <c r="J713" s="7"/>
      <c r="L713" s="72"/>
      <c r="M713" s="99"/>
    </row>
    <row r="714" spans="1:13" s="6" customFormat="1" hidden="1">
      <c r="A714" s="87"/>
      <c r="G714" s="3"/>
      <c r="J714" s="7"/>
      <c r="L714" s="72"/>
      <c r="M714" s="99"/>
    </row>
    <row r="715" spans="1:13" s="6" customFormat="1" hidden="1">
      <c r="A715" s="87"/>
      <c r="G715" s="3"/>
      <c r="J715" s="7"/>
      <c r="L715" s="72"/>
      <c r="M715" s="99"/>
    </row>
    <row r="716" spans="1:13" s="6" customFormat="1" hidden="1">
      <c r="A716" s="87"/>
      <c r="G716" s="3"/>
      <c r="J716" s="7"/>
      <c r="L716" s="72"/>
      <c r="M716" s="99"/>
    </row>
    <row r="717" spans="1:13" s="6" customFormat="1" hidden="1">
      <c r="A717" s="87"/>
      <c r="G717" s="3"/>
      <c r="J717" s="7"/>
      <c r="L717" s="72"/>
      <c r="M717" s="99"/>
    </row>
    <row r="718" spans="1:13" s="6" customFormat="1" hidden="1">
      <c r="A718" s="87"/>
      <c r="G718" s="3"/>
      <c r="J718" s="7"/>
      <c r="L718" s="72"/>
      <c r="M718" s="99"/>
    </row>
    <row r="719" spans="1:13" s="6" customFormat="1" hidden="1">
      <c r="A719" s="87"/>
      <c r="G719" s="3"/>
      <c r="J719" s="7"/>
      <c r="L719" s="72"/>
      <c r="M719" s="99"/>
    </row>
    <row r="720" spans="1:13" s="6" customFormat="1" hidden="1">
      <c r="A720" s="87"/>
      <c r="G720" s="3"/>
      <c r="J720" s="7"/>
      <c r="L720" s="72"/>
      <c r="M720" s="99"/>
    </row>
    <row r="721" spans="1:13" s="6" customFormat="1" hidden="1">
      <c r="A721" s="87"/>
      <c r="G721" s="3"/>
      <c r="J721" s="7"/>
      <c r="L721" s="72"/>
      <c r="M721" s="99"/>
    </row>
    <row r="722" spans="1:13" s="6" customFormat="1" hidden="1">
      <c r="A722" s="87"/>
      <c r="G722" s="3"/>
      <c r="J722" s="7"/>
      <c r="L722" s="72"/>
      <c r="M722" s="99"/>
    </row>
    <row r="723" spans="1:13" s="6" customFormat="1" hidden="1">
      <c r="A723" s="87"/>
      <c r="G723" s="3"/>
      <c r="J723" s="7"/>
      <c r="L723" s="72"/>
      <c r="M723" s="99"/>
    </row>
    <row r="724" spans="1:13" s="6" customFormat="1" hidden="1">
      <c r="A724" s="87"/>
      <c r="G724" s="3"/>
      <c r="J724" s="7"/>
      <c r="L724" s="72"/>
      <c r="M724" s="99"/>
    </row>
    <row r="725" spans="1:13" s="6" customFormat="1" hidden="1">
      <c r="A725" s="87"/>
      <c r="G725" s="3"/>
      <c r="J725" s="7"/>
      <c r="L725" s="72"/>
      <c r="M725" s="99"/>
    </row>
    <row r="726" spans="1:13" s="6" customFormat="1" hidden="1">
      <c r="A726" s="87"/>
      <c r="G726" s="3"/>
      <c r="J726" s="7"/>
      <c r="L726" s="72"/>
      <c r="M726" s="99"/>
    </row>
    <row r="727" spans="1:13" s="6" customFormat="1" hidden="1">
      <c r="A727" s="87"/>
      <c r="G727" s="3"/>
      <c r="J727" s="7"/>
      <c r="L727" s="72"/>
      <c r="M727" s="99"/>
    </row>
    <row r="728" spans="1:13" s="6" customFormat="1" hidden="1">
      <c r="A728" s="87"/>
      <c r="G728" s="3"/>
      <c r="J728" s="7"/>
      <c r="L728" s="72"/>
      <c r="M728" s="99"/>
    </row>
    <row r="729" spans="1:13" s="6" customFormat="1" hidden="1">
      <c r="A729" s="87"/>
      <c r="G729" s="3"/>
      <c r="J729" s="7"/>
      <c r="L729" s="72"/>
      <c r="M729" s="99"/>
    </row>
    <row r="730" spans="1:13" s="6" customFormat="1" hidden="1">
      <c r="A730" s="87"/>
      <c r="G730" s="3"/>
      <c r="J730" s="7"/>
      <c r="L730" s="72"/>
      <c r="M730" s="99"/>
    </row>
    <row r="731" spans="1:13" s="6" customFormat="1" hidden="1">
      <c r="A731" s="87"/>
      <c r="G731" s="3"/>
      <c r="J731" s="7"/>
      <c r="L731" s="72"/>
      <c r="M731" s="99"/>
    </row>
    <row r="732" spans="1:13" s="6" customFormat="1" hidden="1">
      <c r="A732" s="87"/>
      <c r="G732" s="3"/>
      <c r="J732" s="7"/>
      <c r="L732" s="72"/>
      <c r="M732" s="99"/>
    </row>
    <row r="733" spans="1:13" s="6" customFormat="1" hidden="1">
      <c r="A733" s="87"/>
      <c r="G733" s="3"/>
      <c r="J733" s="7"/>
      <c r="L733" s="72"/>
      <c r="M733" s="99"/>
    </row>
    <row r="734" spans="1:13" s="6" customFormat="1" hidden="1">
      <c r="A734" s="87"/>
      <c r="G734" s="3"/>
      <c r="J734" s="7"/>
      <c r="L734" s="72"/>
      <c r="M734" s="99"/>
    </row>
    <row r="735" spans="1:13" s="6" customFormat="1" hidden="1">
      <c r="A735" s="87"/>
      <c r="G735" s="3"/>
      <c r="J735" s="7"/>
      <c r="L735" s="72"/>
      <c r="M735" s="99"/>
    </row>
    <row r="736" spans="1:13" s="6" customFormat="1" hidden="1">
      <c r="A736" s="87"/>
      <c r="G736" s="3"/>
      <c r="J736" s="7"/>
      <c r="L736" s="72"/>
      <c r="M736" s="99"/>
    </row>
    <row r="737" spans="1:13" s="6" customFormat="1" hidden="1">
      <c r="A737" s="87"/>
      <c r="G737" s="3"/>
      <c r="J737" s="7"/>
      <c r="L737" s="72"/>
      <c r="M737" s="99"/>
    </row>
    <row r="738" spans="1:13" s="6" customFormat="1" hidden="1">
      <c r="A738" s="87"/>
      <c r="G738" s="3"/>
      <c r="J738" s="7"/>
      <c r="L738" s="72"/>
      <c r="M738" s="99"/>
    </row>
    <row r="739" spans="1:13" s="6" customFormat="1" hidden="1">
      <c r="A739" s="87"/>
      <c r="G739" s="3"/>
      <c r="J739" s="7"/>
      <c r="L739" s="72"/>
      <c r="M739" s="99"/>
    </row>
    <row r="740" spans="1:13" s="6" customFormat="1" hidden="1">
      <c r="A740" s="87"/>
      <c r="G740" s="3"/>
      <c r="J740" s="7"/>
      <c r="L740" s="72"/>
      <c r="M740" s="99"/>
    </row>
    <row r="741" spans="1:13" s="6" customFormat="1" hidden="1">
      <c r="A741" s="87"/>
      <c r="G741" s="3"/>
      <c r="J741" s="7"/>
      <c r="L741" s="72"/>
      <c r="M741" s="99"/>
    </row>
    <row r="742" spans="1:13" s="6" customFormat="1" hidden="1">
      <c r="A742" s="87"/>
      <c r="G742" s="3"/>
      <c r="J742" s="7"/>
      <c r="L742" s="72"/>
      <c r="M742" s="99"/>
    </row>
    <row r="743" spans="1:13" s="6" customFormat="1" hidden="1">
      <c r="A743" s="87"/>
      <c r="G743" s="3"/>
      <c r="J743" s="7"/>
      <c r="L743" s="72"/>
      <c r="M743" s="99"/>
    </row>
    <row r="744" spans="1:13" s="6" customFormat="1" hidden="1">
      <c r="A744" s="87"/>
      <c r="G744" s="3"/>
      <c r="J744" s="7"/>
      <c r="L744" s="72"/>
      <c r="M744" s="99"/>
    </row>
    <row r="745" spans="1:13" s="6" customFormat="1" hidden="1">
      <c r="A745" s="87"/>
      <c r="G745" s="3"/>
      <c r="J745" s="7"/>
      <c r="L745" s="72"/>
      <c r="M745" s="99"/>
    </row>
    <row r="746" spans="1:13" s="6" customFormat="1" hidden="1">
      <c r="A746" s="87"/>
      <c r="G746" s="3"/>
      <c r="J746" s="7"/>
      <c r="L746" s="72"/>
      <c r="M746" s="99"/>
    </row>
    <row r="747" spans="1:13" s="6" customFormat="1" hidden="1">
      <c r="A747" s="87"/>
      <c r="G747" s="3"/>
      <c r="J747" s="7"/>
      <c r="L747" s="72"/>
      <c r="M747" s="99"/>
    </row>
    <row r="748" spans="1:13" s="6" customFormat="1" hidden="1">
      <c r="A748" s="87"/>
      <c r="G748" s="3"/>
      <c r="J748" s="7"/>
      <c r="L748" s="72"/>
      <c r="M748" s="99"/>
    </row>
    <row r="749" spans="1:13" s="6" customFormat="1" hidden="1">
      <c r="A749" s="87"/>
      <c r="G749" s="3"/>
      <c r="J749" s="7"/>
      <c r="L749" s="72"/>
      <c r="M749" s="99"/>
    </row>
    <row r="750" spans="1:13" s="6" customFormat="1" hidden="1">
      <c r="A750" s="87"/>
      <c r="G750" s="3"/>
      <c r="J750" s="7"/>
      <c r="L750" s="72"/>
      <c r="M750" s="99"/>
    </row>
    <row r="751" spans="1:13" s="6" customFormat="1" hidden="1">
      <c r="A751" s="87"/>
      <c r="G751" s="3"/>
      <c r="J751" s="7"/>
      <c r="L751" s="72"/>
      <c r="M751" s="99"/>
    </row>
    <row r="752" spans="1:13" s="6" customFormat="1" hidden="1">
      <c r="A752" s="87"/>
      <c r="G752" s="3"/>
      <c r="J752" s="7"/>
      <c r="L752" s="72"/>
      <c r="M752" s="99"/>
    </row>
    <row r="753" spans="1:13" s="6" customFormat="1" hidden="1">
      <c r="A753" s="87"/>
      <c r="G753" s="3"/>
      <c r="J753" s="7"/>
      <c r="L753" s="72"/>
      <c r="M753" s="99"/>
    </row>
    <row r="754" spans="1:13" s="6" customFormat="1" hidden="1">
      <c r="A754" s="87"/>
      <c r="G754" s="3"/>
      <c r="J754" s="7"/>
      <c r="L754" s="72"/>
      <c r="M754" s="99"/>
    </row>
    <row r="755" spans="1:13" s="6" customFormat="1" hidden="1">
      <c r="A755" s="87"/>
      <c r="G755" s="3"/>
      <c r="J755" s="7"/>
      <c r="L755" s="72"/>
      <c r="M755" s="99"/>
    </row>
    <row r="756" spans="1:13" s="6" customFormat="1" hidden="1">
      <c r="A756" s="87"/>
      <c r="G756" s="3"/>
      <c r="J756" s="7"/>
      <c r="L756" s="72"/>
      <c r="M756" s="99"/>
    </row>
    <row r="757" spans="1:13" s="6" customFormat="1" hidden="1">
      <c r="A757" s="87"/>
      <c r="G757" s="3"/>
      <c r="J757" s="7"/>
      <c r="L757" s="72"/>
      <c r="M757" s="99"/>
    </row>
    <row r="758" spans="1:13" s="6" customFormat="1" hidden="1">
      <c r="A758" s="87"/>
      <c r="G758" s="3"/>
      <c r="J758" s="7"/>
      <c r="L758" s="72"/>
      <c r="M758" s="99"/>
    </row>
    <row r="759" spans="1:13" s="6" customFormat="1" hidden="1">
      <c r="A759" s="87"/>
      <c r="G759" s="3"/>
      <c r="J759" s="7"/>
      <c r="L759" s="72"/>
      <c r="M759" s="99"/>
    </row>
    <row r="760" spans="1:13" s="6" customFormat="1" hidden="1">
      <c r="A760" s="87"/>
      <c r="G760" s="3"/>
      <c r="J760" s="7"/>
      <c r="L760" s="72"/>
      <c r="M760" s="99"/>
    </row>
    <row r="761" spans="1:13" s="6" customFormat="1" hidden="1">
      <c r="A761" s="87"/>
      <c r="G761" s="3"/>
      <c r="J761" s="7"/>
      <c r="L761" s="72"/>
      <c r="M761" s="99"/>
    </row>
    <row r="762" spans="1:13" s="6" customFormat="1" hidden="1">
      <c r="A762" s="87"/>
      <c r="G762" s="3"/>
      <c r="J762" s="7"/>
      <c r="L762" s="72"/>
      <c r="M762" s="99"/>
    </row>
    <row r="763" spans="1:13" s="6" customFormat="1" hidden="1">
      <c r="A763" s="87"/>
      <c r="G763" s="3"/>
      <c r="J763" s="7"/>
      <c r="L763" s="72"/>
      <c r="M763" s="99"/>
    </row>
    <row r="764" spans="1:13" s="6" customFormat="1" hidden="1">
      <c r="A764" s="87"/>
      <c r="G764" s="3"/>
      <c r="J764" s="7"/>
      <c r="L764" s="72"/>
      <c r="M764" s="99"/>
    </row>
    <row r="765" spans="1:13" s="6" customFormat="1" hidden="1">
      <c r="A765" s="87"/>
      <c r="G765" s="3"/>
      <c r="J765" s="7"/>
      <c r="L765" s="72"/>
      <c r="M765" s="99"/>
    </row>
    <row r="766" spans="1:13" s="6" customFormat="1" hidden="1">
      <c r="A766" s="87"/>
      <c r="G766" s="3"/>
      <c r="J766" s="7"/>
      <c r="L766" s="72"/>
      <c r="M766" s="99"/>
    </row>
    <row r="767" spans="1:13" s="6" customFormat="1" hidden="1">
      <c r="A767" s="87"/>
      <c r="G767" s="3"/>
      <c r="J767" s="7"/>
      <c r="L767" s="72"/>
      <c r="M767" s="99"/>
    </row>
    <row r="768" spans="1:13" s="6" customFormat="1" hidden="1">
      <c r="A768" s="87"/>
      <c r="G768" s="3"/>
      <c r="J768" s="7"/>
      <c r="L768" s="72"/>
      <c r="M768" s="99"/>
    </row>
    <row r="769" spans="1:13" s="6" customFormat="1" hidden="1">
      <c r="A769" s="87"/>
      <c r="G769" s="3"/>
      <c r="J769" s="7"/>
      <c r="L769" s="72"/>
      <c r="M769" s="99"/>
    </row>
    <row r="770" spans="1:13" s="6" customFormat="1" hidden="1">
      <c r="A770" s="87"/>
      <c r="G770" s="3"/>
      <c r="J770" s="7"/>
      <c r="L770" s="72"/>
      <c r="M770" s="99"/>
    </row>
    <row r="771" spans="1:13" s="6" customFormat="1" hidden="1">
      <c r="A771" s="87"/>
      <c r="G771" s="3"/>
      <c r="J771" s="7"/>
      <c r="L771" s="72"/>
      <c r="M771" s="99"/>
    </row>
    <row r="772" spans="1:13" s="6" customFormat="1" hidden="1">
      <c r="A772" s="87"/>
      <c r="G772" s="3"/>
      <c r="J772" s="7"/>
      <c r="L772" s="72"/>
      <c r="M772" s="99"/>
    </row>
    <row r="773" spans="1:13" s="6" customFormat="1" hidden="1">
      <c r="A773" s="87"/>
      <c r="G773" s="3"/>
      <c r="J773" s="7"/>
      <c r="L773" s="72"/>
      <c r="M773" s="99"/>
    </row>
    <row r="774" spans="1:13" s="6" customFormat="1" hidden="1">
      <c r="A774" s="87"/>
      <c r="G774" s="3"/>
      <c r="J774" s="7"/>
      <c r="L774" s="72"/>
      <c r="M774" s="99"/>
    </row>
    <row r="775" spans="1:13" s="6" customFormat="1" hidden="1">
      <c r="A775" s="87"/>
      <c r="G775" s="3"/>
      <c r="J775" s="7"/>
      <c r="L775" s="72"/>
      <c r="M775" s="99"/>
    </row>
    <row r="776" spans="1:13" s="6" customFormat="1" hidden="1">
      <c r="A776" s="87"/>
      <c r="G776" s="3"/>
      <c r="J776" s="7"/>
      <c r="L776" s="72"/>
      <c r="M776" s="99"/>
    </row>
    <row r="777" spans="1:13" s="6" customFormat="1" hidden="1">
      <c r="A777" s="87"/>
      <c r="G777" s="3"/>
      <c r="J777" s="7"/>
      <c r="L777" s="72"/>
      <c r="M777" s="99"/>
    </row>
    <row r="778" spans="1:13" s="6" customFormat="1" hidden="1">
      <c r="A778" s="87"/>
      <c r="G778" s="3"/>
      <c r="J778" s="7"/>
      <c r="L778" s="72"/>
      <c r="M778" s="99"/>
    </row>
    <row r="779" spans="1:13" s="6" customFormat="1" hidden="1">
      <c r="A779" s="87"/>
      <c r="G779" s="3"/>
      <c r="J779" s="7"/>
      <c r="L779" s="72"/>
      <c r="M779" s="99"/>
    </row>
    <row r="780" spans="1:13" s="6" customFormat="1" hidden="1">
      <c r="A780" s="87"/>
      <c r="G780" s="3"/>
      <c r="J780" s="7"/>
      <c r="L780" s="72"/>
      <c r="M780" s="99"/>
    </row>
    <row r="781" spans="1:13" s="6" customFormat="1" hidden="1">
      <c r="A781" s="87"/>
      <c r="G781" s="3"/>
      <c r="J781" s="7"/>
      <c r="L781" s="72"/>
      <c r="M781" s="99"/>
    </row>
    <row r="782" spans="1:13" s="6" customFormat="1" hidden="1">
      <c r="A782" s="87"/>
      <c r="G782" s="3"/>
      <c r="J782" s="7"/>
      <c r="L782" s="72"/>
      <c r="M782" s="99"/>
    </row>
    <row r="783" spans="1:13" s="6" customFormat="1" hidden="1">
      <c r="A783" s="87"/>
      <c r="G783" s="3"/>
      <c r="J783" s="7"/>
      <c r="L783" s="72"/>
      <c r="M783" s="99"/>
    </row>
    <row r="784" spans="1:13" s="6" customFormat="1" hidden="1">
      <c r="A784" s="87"/>
      <c r="G784" s="3"/>
      <c r="J784" s="7"/>
      <c r="L784" s="72"/>
      <c r="M784" s="99"/>
    </row>
    <row r="785" spans="1:13" s="6" customFormat="1" hidden="1">
      <c r="A785" s="87"/>
      <c r="G785" s="3"/>
      <c r="J785" s="7"/>
      <c r="L785" s="72"/>
      <c r="M785" s="99"/>
    </row>
    <row r="786" spans="1:13" s="6" customFormat="1" hidden="1">
      <c r="A786" s="87"/>
      <c r="G786" s="3"/>
      <c r="J786" s="7"/>
      <c r="L786" s="72"/>
      <c r="M786" s="99"/>
    </row>
    <row r="787" spans="1:13" s="6" customFormat="1" hidden="1">
      <c r="A787" s="87"/>
      <c r="G787" s="3"/>
      <c r="J787" s="7"/>
      <c r="L787" s="72"/>
      <c r="M787" s="99"/>
    </row>
    <row r="788" spans="1:13" s="6" customFormat="1" hidden="1">
      <c r="A788" s="87"/>
      <c r="G788" s="3"/>
      <c r="J788" s="7"/>
      <c r="L788" s="72"/>
      <c r="M788" s="99"/>
    </row>
    <row r="789" spans="1:13" s="6" customFormat="1" hidden="1">
      <c r="A789" s="87"/>
      <c r="G789" s="3"/>
      <c r="J789" s="7"/>
      <c r="L789" s="72"/>
      <c r="M789" s="99"/>
    </row>
    <row r="790" spans="1:13" s="6" customFormat="1" hidden="1">
      <c r="A790" s="87"/>
      <c r="G790" s="3"/>
      <c r="J790" s="7"/>
      <c r="L790" s="72"/>
      <c r="M790" s="99"/>
    </row>
    <row r="791" spans="1:13" s="6" customFormat="1" hidden="1">
      <c r="A791" s="87"/>
      <c r="G791" s="3"/>
      <c r="J791" s="7"/>
      <c r="L791" s="72"/>
      <c r="M791" s="99"/>
    </row>
    <row r="792" spans="1:13" s="6" customFormat="1" hidden="1">
      <c r="A792" s="87"/>
      <c r="G792" s="3"/>
      <c r="J792" s="7"/>
      <c r="L792" s="72"/>
      <c r="M792" s="99"/>
    </row>
    <row r="793" spans="1:13" s="6" customFormat="1" hidden="1">
      <c r="A793" s="87"/>
      <c r="G793" s="3"/>
      <c r="J793" s="7"/>
      <c r="L793" s="72"/>
      <c r="M793" s="99"/>
    </row>
    <row r="794" spans="1:13" s="6" customFormat="1" hidden="1">
      <c r="A794" s="87"/>
      <c r="G794" s="3"/>
      <c r="J794" s="7"/>
      <c r="L794" s="72"/>
      <c r="M794" s="99"/>
    </row>
    <row r="795" spans="1:13" s="6" customFormat="1" hidden="1">
      <c r="A795" s="87"/>
      <c r="G795" s="3"/>
      <c r="J795" s="7"/>
      <c r="L795" s="72"/>
      <c r="M795" s="99"/>
    </row>
    <row r="796" spans="1:13" s="6" customFormat="1" hidden="1">
      <c r="A796" s="87"/>
      <c r="G796" s="3"/>
      <c r="J796" s="7"/>
      <c r="L796" s="72"/>
      <c r="M796" s="99"/>
    </row>
    <row r="797" spans="1:13" s="6" customFormat="1" hidden="1">
      <c r="A797" s="87"/>
      <c r="G797" s="3"/>
      <c r="J797" s="7"/>
      <c r="L797" s="72"/>
      <c r="M797" s="99"/>
    </row>
    <row r="798" spans="1:13" s="6" customFormat="1" hidden="1">
      <c r="A798" s="87"/>
      <c r="G798" s="3"/>
      <c r="J798" s="7"/>
      <c r="L798" s="72"/>
      <c r="M798" s="99"/>
    </row>
    <row r="799" spans="1:13" s="6" customFormat="1" hidden="1">
      <c r="A799" s="87"/>
      <c r="G799" s="3"/>
      <c r="J799" s="7"/>
      <c r="L799" s="72"/>
      <c r="M799" s="99"/>
    </row>
    <row r="800" spans="1:13" s="6" customFormat="1" hidden="1">
      <c r="A800" s="87"/>
      <c r="G800" s="3"/>
      <c r="J800" s="7"/>
      <c r="L800" s="72"/>
      <c r="M800" s="99"/>
    </row>
    <row r="801" spans="1:13" s="6" customFormat="1" hidden="1">
      <c r="A801" s="87"/>
      <c r="G801" s="3"/>
      <c r="J801" s="7"/>
      <c r="L801" s="72"/>
      <c r="M801" s="99"/>
    </row>
    <row r="802" spans="1:13" s="6" customFormat="1" hidden="1">
      <c r="A802" s="87"/>
      <c r="G802" s="3"/>
      <c r="J802" s="7"/>
      <c r="L802" s="72"/>
      <c r="M802" s="99"/>
    </row>
    <row r="803" spans="1:13" s="6" customFormat="1" hidden="1">
      <c r="A803" s="87"/>
      <c r="G803" s="3"/>
      <c r="J803" s="7"/>
      <c r="L803" s="72"/>
      <c r="M803" s="99"/>
    </row>
    <row r="804" spans="1:13" s="6" customFormat="1" hidden="1">
      <c r="A804" s="87"/>
      <c r="G804" s="3"/>
      <c r="J804" s="7"/>
      <c r="L804" s="72"/>
      <c r="M804" s="99"/>
    </row>
    <row r="805" spans="1:13" s="6" customFormat="1" hidden="1">
      <c r="A805" s="87"/>
      <c r="G805" s="3"/>
      <c r="J805" s="7"/>
      <c r="L805" s="72"/>
      <c r="M805" s="99"/>
    </row>
    <row r="806" spans="1:13" s="6" customFormat="1" hidden="1">
      <c r="A806" s="87"/>
      <c r="G806" s="3"/>
      <c r="J806" s="7"/>
      <c r="L806" s="72"/>
      <c r="M806" s="99"/>
    </row>
    <row r="807" spans="1:13" s="6" customFormat="1" hidden="1">
      <c r="A807" s="87"/>
      <c r="G807" s="3"/>
      <c r="J807" s="7"/>
      <c r="L807" s="72"/>
      <c r="M807" s="99"/>
    </row>
    <row r="808" spans="1:13" s="6" customFormat="1" hidden="1">
      <c r="A808" s="87"/>
      <c r="G808" s="3"/>
      <c r="J808" s="7"/>
      <c r="L808" s="72"/>
      <c r="M808" s="99"/>
    </row>
    <row r="809" spans="1:13" s="6" customFormat="1" hidden="1">
      <c r="A809" s="87"/>
      <c r="G809" s="3"/>
      <c r="J809" s="7"/>
      <c r="L809" s="72"/>
      <c r="M809" s="99"/>
    </row>
    <row r="810" spans="1:13" s="6" customFormat="1" hidden="1">
      <c r="A810" s="87"/>
      <c r="G810" s="3"/>
      <c r="J810" s="7"/>
      <c r="L810" s="72"/>
      <c r="M810" s="99"/>
    </row>
    <row r="811" spans="1:13" s="6" customFormat="1" hidden="1">
      <c r="A811" s="87"/>
      <c r="G811" s="3"/>
      <c r="J811" s="7"/>
      <c r="L811" s="72"/>
      <c r="M811" s="99"/>
    </row>
    <row r="812" spans="1:13" s="6" customFormat="1" hidden="1">
      <c r="A812" s="87"/>
      <c r="G812" s="3"/>
      <c r="J812" s="7"/>
      <c r="L812" s="72"/>
      <c r="M812" s="99"/>
    </row>
    <row r="813" spans="1:13" s="6" customFormat="1" hidden="1">
      <c r="A813" s="87"/>
      <c r="G813" s="3"/>
      <c r="J813" s="7"/>
      <c r="L813" s="72"/>
      <c r="M813" s="99"/>
    </row>
    <row r="814" spans="1:13" s="6" customFormat="1" hidden="1">
      <c r="A814" s="87"/>
      <c r="G814" s="3"/>
      <c r="J814" s="7"/>
      <c r="L814" s="72"/>
      <c r="M814" s="99"/>
    </row>
    <row r="815" spans="1:13" s="6" customFormat="1" hidden="1">
      <c r="A815" s="87"/>
      <c r="G815" s="3"/>
      <c r="J815" s="7"/>
      <c r="L815" s="72"/>
      <c r="M815" s="99"/>
    </row>
    <row r="816" spans="1:13" s="6" customFormat="1" hidden="1">
      <c r="A816" s="87"/>
      <c r="G816" s="3"/>
      <c r="J816" s="7"/>
      <c r="L816" s="72"/>
      <c r="M816" s="99"/>
    </row>
    <row r="817" spans="1:13" s="6" customFormat="1" hidden="1">
      <c r="A817" s="87"/>
      <c r="G817" s="3"/>
      <c r="J817" s="7"/>
      <c r="L817" s="72"/>
      <c r="M817" s="99"/>
    </row>
    <row r="818" spans="1:13" s="6" customFormat="1" hidden="1">
      <c r="A818" s="87"/>
      <c r="G818" s="3"/>
      <c r="J818" s="7"/>
      <c r="L818" s="72"/>
      <c r="M818" s="99"/>
    </row>
    <row r="819" spans="1:13" s="6" customFormat="1" hidden="1">
      <c r="A819" s="87"/>
      <c r="G819" s="3"/>
      <c r="J819" s="7"/>
      <c r="L819" s="72"/>
      <c r="M819" s="99"/>
    </row>
    <row r="820" spans="1:13" s="6" customFormat="1" hidden="1">
      <c r="A820" s="87"/>
      <c r="G820" s="3"/>
      <c r="J820" s="7"/>
      <c r="L820" s="72"/>
      <c r="M820" s="99"/>
    </row>
    <row r="821" spans="1:13" s="6" customFormat="1" hidden="1">
      <c r="A821" s="87"/>
      <c r="G821" s="3"/>
      <c r="J821" s="7"/>
      <c r="L821" s="72"/>
      <c r="M821" s="99"/>
    </row>
    <row r="822" spans="1:13" s="6" customFormat="1" hidden="1">
      <c r="A822" s="87"/>
      <c r="G822" s="3"/>
      <c r="J822" s="7"/>
      <c r="L822" s="72"/>
      <c r="M822" s="99"/>
    </row>
    <row r="823" spans="1:13" s="6" customFormat="1" hidden="1">
      <c r="A823" s="87"/>
      <c r="G823" s="3"/>
      <c r="J823" s="7"/>
      <c r="L823" s="72"/>
      <c r="M823" s="99"/>
    </row>
    <row r="824" spans="1:13" s="6" customFormat="1" hidden="1">
      <c r="A824" s="87"/>
      <c r="G824" s="3"/>
      <c r="J824" s="7"/>
      <c r="L824" s="72"/>
      <c r="M824" s="99"/>
    </row>
    <row r="825" spans="1:13" s="6" customFormat="1" hidden="1">
      <c r="A825" s="87"/>
      <c r="G825" s="3"/>
      <c r="J825" s="7"/>
      <c r="L825" s="72"/>
      <c r="M825" s="99"/>
    </row>
    <row r="826" spans="1:13" s="6" customFormat="1" hidden="1">
      <c r="A826" s="87"/>
      <c r="G826" s="3"/>
      <c r="J826" s="7"/>
      <c r="L826" s="72"/>
      <c r="M826" s="99"/>
    </row>
    <row r="827" spans="1:13" s="6" customFormat="1" hidden="1">
      <c r="A827" s="87"/>
      <c r="G827" s="3"/>
      <c r="J827" s="7"/>
      <c r="L827" s="72"/>
      <c r="M827" s="99"/>
    </row>
    <row r="828" spans="1:13" s="6" customFormat="1" hidden="1">
      <c r="A828" s="87"/>
      <c r="G828" s="3"/>
      <c r="J828" s="7"/>
      <c r="L828" s="72"/>
      <c r="M828" s="99"/>
    </row>
    <row r="829" spans="1:13" s="6" customFormat="1" hidden="1">
      <c r="A829" s="87"/>
      <c r="G829" s="3"/>
      <c r="J829" s="7"/>
      <c r="L829" s="72"/>
      <c r="M829" s="99"/>
    </row>
    <row r="830" spans="1:13" s="6" customFormat="1" hidden="1">
      <c r="A830" s="87"/>
      <c r="G830" s="3"/>
      <c r="J830" s="7"/>
      <c r="L830" s="72"/>
      <c r="M830" s="99"/>
    </row>
    <row r="831" spans="1:13" s="6" customFormat="1" hidden="1">
      <c r="A831" s="87"/>
      <c r="G831" s="3"/>
      <c r="J831" s="7"/>
      <c r="L831" s="72"/>
      <c r="M831" s="99"/>
    </row>
    <row r="832" spans="1:13" s="6" customFormat="1" hidden="1">
      <c r="A832" s="87"/>
      <c r="G832" s="3"/>
      <c r="J832" s="7"/>
      <c r="L832" s="72"/>
      <c r="M832" s="99"/>
    </row>
    <row r="833" spans="1:13" s="6" customFormat="1" hidden="1">
      <c r="A833" s="87"/>
      <c r="G833" s="3"/>
      <c r="J833" s="7"/>
      <c r="L833" s="72"/>
      <c r="M833" s="99"/>
    </row>
    <row r="834" spans="1:13" s="6" customFormat="1" hidden="1">
      <c r="A834" s="87"/>
      <c r="G834" s="3"/>
      <c r="J834" s="7"/>
      <c r="L834" s="72"/>
      <c r="M834" s="99"/>
    </row>
    <row r="835" spans="1:13" s="6" customFormat="1" hidden="1">
      <c r="A835" s="87"/>
      <c r="G835" s="3"/>
      <c r="J835" s="7"/>
      <c r="L835" s="72"/>
      <c r="M835" s="99"/>
    </row>
    <row r="836" spans="1:13" s="6" customFormat="1" hidden="1">
      <c r="A836" s="87"/>
      <c r="G836" s="3"/>
      <c r="J836" s="7"/>
      <c r="L836" s="72"/>
      <c r="M836" s="99"/>
    </row>
    <row r="837" spans="1:13" s="6" customFormat="1" hidden="1">
      <c r="A837" s="87"/>
      <c r="G837" s="3"/>
      <c r="J837" s="7"/>
      <c r="L837" s="72"/>
      <c r="M837" s="99"/>
    </row>
    <row r="838" spans="1:13" s="6" customFormat="1" hidden="1">
      <c r="A838" s="87"/>
      <c r="G838" s="3"/>
      <c r="J838" s="7"/>
      <c r="L838" s="72"/>
      <c r="M838" s="99"/>
    </row>
    <row r="839" spans="1:13" s="6" customFormat="1" hidden="1">
      <c r="A839" s="87"/>
      <c r="G839" s="3"/>
      <c r="J839" s="7"/>
      <c r="L839" s="72"/>
      <c r="M839" s="99"/>
    </row>
    <row r="840" spans="1:13" s="6" customFormat="1" hidden="1">
      <c r="A840" s="87"/>
      <c r="G840" s="3"/>
      <c r="J840" s="7"/>
      <c r="L840" s="72"/>
      <c r="M840" s="99"/>
    </row>
    <row r="841" spans="1:13" s="6" customFormat="1" hidden="1">
      <c r="A841" s="87"/>
      <c r="G841" s="3"/>
      <c r="J841" s="7"/>
      <c r="L841" s="72"/>
      <c r="M841" s="99"/>
    </row>
    <row r="842" spans="1:13" s="6" customFormat="1" hidden="1">
      <c r="A842" s="87"/>
      <c r="G842" s="3"/>
      <c r="J842" s="7"/>
      <c r="L842" s="72"/>
      <c r="M842" s="99"/>
    </row>
    <row r="843" spans="1:13" s="6" customFormat="1" hidden="1">
      <c r="A843" s="87"/>
      <c r="G843" s="3"/>
      <c r="J843" s="7"/>
      <c r="L843" s="72"/>
      <c r="M843" s="99"/>
    </row>
    <row r="844" spans="1:13" s="6" customFormat="1" hidden="1">
      <c r="A844" s="87"/>
      <c r="G844" s="3"/>
      <c r="J844" s="7"/>
      <c r="L844" s="72"/>
      <c r="M844" s="99"/>
    </row>
    <row r="845" spans="1:13" s="6" customFormat="1" hidden="1">
      <c r="A845" s="87"/>
      <c r="G845" s="3"/>
      <c r="J845" s="7"/>
      <c r="L845" s="72"/>
      <c r="M845" s="99"/>
    </row>
    <row r="846" spans="1:13" s="6" customFormat="1" hidden="1">
      <c r="A846" s="87"/>
      <c r="G846" s="3"/>
      <c r="J846" s="7"/>
      <c r="L846" s="72"/>
      <c r="M846" s="99"/>
    </row>
    <row r="847" spans="1:13" s="6" customFormat="1" hidden="1">
      <c r="A847" s="87"/>
      <c r="G847" s="3"/>
      <c r="J847" s="7"/>
      <c r="L847" s="72"/>
      <c r="M847" s="99"/>
    </row>
    <row r="848" spans="1:13" s="6" customFormat="1" hidden="1">
      <c r="A848" s="87"/>
      <c r="G848" s="3"/>
      <c r="J848" s="7"/>
      <c r="L848" s="72"/>
      <c r="M848" s="99"/>
    </row>
    <row r="849" spans="1:13" s="6" customFormat="1" hidden="1">
      <c r="A849" s="87"/>
      <c r="G849" s="3"/>
      <c r="J849" s="7"/>
      <c r="L849" s="72"/>
      <c r="M849" s="99"/>
    </row>
    <row r="850" spans="1:13" s="6" customFormat="1" hidden="1">
      <c r="A850" s="87"/>
      <c r="G850" s="3"/>
      <c r="J850" s="7"/>
      <c r="L850" s="72"/>
      <c r="M850" s="99"/>
    </row>
    <row r="851" spans="1:13" s="6" customFormat="1" hidden="1">
      <c r="A851" s="87"/>
      <c r="G851" s="3"/>
      <c r="J851" s="7"/>
      <c r="L851" s="72"/>
      <c r="M851" s="99"/>
    </row>
    <row r="852" spans="1:13" s="6" customFormat="1" hidden="1">
      <c r="A852" s="87"/>
      <c r="G852" s="3"/>
      <c r="J852" s="7"/>
      <c r="L852" s="72"/>
      <c r="M852" s="99"/>
    </row>
    <row r="853" spans="1:13" s="6" customFormat="1" hidden="1">
      <c r="A853" s="87"/>
      <c r="G853" s="3"/>
      <c r="J853" s="7"/>
      <c r="L853" s="72"/>
      <c r="M853" s="99"/>
    </row>
    <row r="854" spans="1:13" s="6" customFormat="1" hidden="1">
      <c r="A854" s="87"/>
      <c r="G854" s="3"/>
      <c r="J854" s="7"/>
      <c r="L854" s="72"/>
      <c r="M854" s="99"/>
    </row>
    <row r="855" spans="1:13" s="6" customFormat="1" hidden="1">
      <c r="A855" s="87"/>
      <c r="G855" s="3"/>
      <c r="J855" s="7"/>
      <c r="L855" s="72"/>
      <c r="M855" s="99"/>
    </row>
    <row r="856" spans="1:13" s="6" customFormat="1" hidden="1">
      <c r="A856" s="87"/>
      <c r="G856" s="3"/>
      <c r="J856" s="7"/>
      <c r="L856" s="72"/>
      <c r="M856" s="99"/>
    </row>
    <row r="857" spans="1:13" s="6" customFormat="1" hidden="1">
      <c r="A857" s="87"/>
      <c r="G857" s="3"/>
      <c r="J857" s="7"/>
      <c r="L857" s="72"/>
      <c r="M857" s="99"/>
    </row>
    <row r="858" spans="1:13" s="6" customFormat="1" hidden="1">
      <c r="A858" s="87"/>
      <c r="G858" s="3"/>
      <c r="J858" s="7"/>
      <c r="L858" s="72"/>
      <c r="M858" s="99"/>
    </row>
    <row r="859" spans="1:13" s="6" customFormat="1" hidden="1">
      <c r="A859" s="87"/>
      <c r="G859" s="3"/>
      <c r="J859" s="7"/>
      <c r="L859" s="72"/>
      <c r="M859" s="99"/>
    </row>
    <row r="860" spans="1:13" s="6" customFormat="1" hidden="1">
      <c r="A860" s="87"/>
      <c r="G860" s="3"/>
      <c r="J860" s="7"/>
      <c r="L860" s="72"/>
      <c r="M860" s="99"/>
    </row>
    <row r="861" spans="1:13" s="6" customFormat="1" hidden="1">
      <c r="A861" s="87"/>
      <c r="G861" s="3"/>
      <c r="J861" s="7"/>
      <c r="L861" s="72"/>
      <c r="M861" s="99"/>
    </row>
    <row r="862" spans="1:13" s="6" customFormat="1" hidden="1">
      <c r="A862" s="87"/>
      <c r="G862" s="3"/>
      <c r="J862" s="7"/>
      <c r="L862" s="72"/>
      <c r="M862" s="99"/>
    </row>
    <row r="863" spans="1:13" s="6" customFormat="1" hidden="1">
      <c r="A863" s="87"/>
      <c r="G863" s="3"/>
      <c r="J863" s="7"/>
      <c r="L863" s="72"/>
      <c r="M863" s="99"/>
    </row>
    <row r="864" spans="1:13" s="6" customFormat="1" hidden="1">
      <c r="A864" s="87"/>
      <c r="G864" s="3"/>
      <c r="J864" s="7"/>
      <c r="L864" s="72"/>
      <c r="M864" s="99"/>
    </row>
    <row r="865" spans="1:13" s="6" customFormat="1" hidden="1">
      <c r="A865" s="87"/>
      <c r="G865" s="3"/>
      <c r="J865" s="7"/>
      <c r="L865" s="72"/>
      <c r="M865" s="99"/>
    </row>
    <row r="866" spans="1:13" s="6" customFormat="1" hidden="1">
      <c r="A866" s="87"/>
      <c r="G866" s="3"/>
      <c r="J866" s="7"/>
      <c r="L866" s="72"/>
      <c r="M866" s="99"/>
    </row>
    <row r="867" spans="1:13" s="6" customFormat="1" hidden="1">
      <c r="A867" s="87"/>
      <c r="G867" s="3"/>
      <c r="J867" s="7"/>
      <c r="L867" s="72"/>
      <c r="M867" s="99"/>
    </row>
    <row r="868" spans="1:13" s="6" customFormat="1" hidden="1">
      <c r="A868" s="87"/>
      <c r="G868" s="3"/>
      <c r="J868" s="7"/>
      <c r="L868" s="72"/>
      <c r="M868" s="99"/>
    </row>
    <row r="869" spans="1:13" s="6" customFormat="1" hidden="1">
      <c r="A869" s="87"/>
      <c r="G869" s="3"/>
      <c r="J869" s="7"/>
      <c r="L869" s="72"/>
      <c r="M869" s="99"/>
    </row>
    <row r="870" spans="1:13" s="6" customFormat="1" hidden="1">
      <c r="A870" s="87"/>
      <c r="G870" s="3"/>
      <c r="J870" s="7"/>
      <c r="L870" s="72"/>
      <c r="M870" s="99"/>
    </row>
    <row r="871" spans="1:13" s="6" customFormat="1" hidden="1">
      <c r="A871" s="87"/>
      <c r="G871" s="3"/>
      <c r="J871" s="7"/>
      <c r="L871" s="72"/>
      <c r="M871" s="99"/>
    </row>
    <row r="872" spans="1:13" s="6" customFormat="1" hidden="1">
      <c r="A872" s="87"/>
      <c r="G872" s="3"/>
      <c r="J872" s="7"/>
      <c r="L872" s="72"/>
      <c r="M872" s="99"/>
    </row>
    <row r="873" spans="1:13" s="6" customFormat="1" hidden="1">
      <c r="A873" s="87"/>
      <c r="G873" s="3"/>
      <c r="J873" s="7"/>
      <c r="L873" s="72"/>
      <c r="M873" s="99"/>
    </row>
    <row r="874" spans="1:13" s="6" customFormat="1" hidden="1">
      <c r="A874" s="87"/>
      <c r="G874" s="3"/>
      <c r="J874" s="7"/>
      <c r="L874" s="72"/>
      <c r="M874" s="99"/>
    </row>
    <row r="875" spans="1:13" s="6" customFormat="1" hidden="1">
      <c r="A875" s="87"/>
      <c r="G875" s="3"/>
      <c r="J875" s="7"/>
      <c r="L875" s="72"/>
      <c r="M875" s="99"/>
    </row>
    <row r="876" spans="1:13" s="6" customFormat="1" hidden="1">
      <c r="A876" s="87"/>
      <c r="G876" s="3"/>
      <c r="J876" s="7"/>
      <c r="L876" s="72"/>
      <c r="M876" s="99"/>
    </row>
    <row r="877" spans="1:13" s="6" customFormat="1" hidden="1">
      <c r="A877" s="87"/>
      <c r="G877" s="3"/>
      <c r="J877" s="7"/>
      <c r="L877" s="72"/>
      <c r="M877" s="99"/>
    </row>
    <row r="878" spans="1:13" s="6" customFormat="1" hidden="1">
      <c r="A878" s="87"/>
      <c r="G878" s="3"/>
      <c r="J878" s="7"/>
      <c r="L878" s="72"/>
      <c r="M878" s="99"/>
    </row>
    <row r="879" spans="1:13" s="6" customFormat="1" hidden="1">
      <c r="A879" s="87"/>
      <c r="G879" s="3"/>
      <c r="J879" s="7"/>
      <c r="L879" s="72"/>
      <c r="M879" s="99"/>
    </row>
    <row r="880" spans="1:13" s="6" customFormat="1" hidden="1">
      <c r="A880" s="87"/>
      <c r="G880" s="3"/>
      <c r="J880" s="7"/>
      <c r="L880" s="72"/>
      <c r="M880" s="99"/>
    </row>
    <row r="881" spans="1:13" s="6" customFormat="1" hidden="1">
      <c r="A881" s="87"/>
      <c r="G881" s="3"/>
      <c r="J881" s="7"/>
      <c r="L881" s="72"/>
      <c r="M881" s="99"/>
    </row>
    <row r="882" spans="1:13" s="6" customFormat="1" hidden="1">
      <c r="A882" s="87"/>
      <c r="G882" s="3"/>
      <c r="J882" s="7"/>
      <c r="L882" s="72"/>
      <c r="M882" s="99"/>
    </row>
    <row r="883" spans="1:13" s="6" customFormat="1" hidden="1">
      <c r="A883" s="87"/>
      <c r="G883" s="3"/>
      <c r="J883" s="7"/>
      <c r="L883" s="72"/>
      <c r="M883" s="99"/>
    </row>
    <row r="884" spans="1:13" s="6" customFormat="1" hidden="1">
      <c r="A884" s="87"/>
      <c r="G884" s="3"/>
      <c r="J884" s="7"/>
      <c r="L884" s="72"/>
      <c r="M884" s="99"/>
    </row>
    <row r="885" spans="1:13" s="6" customFormat="1" hidden="1">
      <c r="A885" s="87"/>
      <c r="G885" s="3"/>
      <c r="J885" s="7"/>
      <c r="L885" s="72"/>
      <c r="M885" s="99"/>
    </row>
    <row r="886" spans="1:13" s="6" customFormat="1" hidden="1">
      <c r="A886" s="87"/>
      <c r="G886" s="3"/>
      <c r="J886" s="7"/>
      <c r="L886" s="72"/>
      <c r="M886" s="99"/>
    </row>
    <row r="887" spans="1:13" s="6" customFormat="1" hidden="1">
      <c r="A887" s="87"/>
      <c r="G887" s="3"/>
      <c r="J887" s="7"/>
      <c r="L887" s="72"/>
      <c r="M887" s="99"/>
    </row>
    <row r="888" spans="1:13" s="6" customFormat="1" hidden="1">
      <c r="A888" s="87"/>
      <c r="G888" s="3"/>
      <c r="J888" s="7"/>
      <c r="L888" s="72"/>
      <c r="M888" s="99"/>
    </row>
    <row r="889" spans="1:13" s="6" customFormat="1" hidden="1">
      <c r="A889" s="87"/>
      <c r="G889" s="3"/>
      <c r="J889" s="7"/>
      <c r="L889" s="72"/>
      <c r="M889" s="99"/>
    </row>
    <row r="890" spans="1:13" s="6" customFormat="1" hidden="1">
      <c r="A890" s="87"/>
      <c r="G890" s="3"/>
      <c r="J890" s="7"/>
      <c r="L890" s="72"/>
      <c r="M890" s="99"/>
    </row>
    <row r="891" spans="1:13" s="6" customFormat="1" hidden="1">
      <c r="A891" s="87"/>
      <c r="G891" s="3"/>
      <c r="J891" s="7"/>
      <c r="L891" s="72"/>
      <c r="M891" s="99"/>
    </row>
    <row r="892" spans="1:13" s="6" customFormat="1" hidden="1">
      <c r="A892" s="87"/>
      <c r="G892" s="3"/>
      <c r="J892" s="7"/>
      <c r="L892" s="72"/>
      <c r="M892" s="99"/>
    </row>
    <row r="893" spans="1:13" s="6" customFormat="1" hidden="1">
      <c r="A893" s="87"/>
      <c r="G893" s="3"/>
      <c r="J893" s="7"/>
      <c r="L893" s="72"/>
      <c r="M893" s="99"/>
    </row>
    <row r="894" spans="1:13" s="6" customFormat="1" hidden="1">
      <c r="A894" s="87"/>
      <c r="G894" s="3"/>
      <c r="J894" s="7"/>
      <c r="L894" s="72"/>
      <c r="M894" s="99"/>
    </row>
    <row r="895" spans="1:13" s="6" customFormat="1" hidden="1">
      <c r="A895" s="87"/>
      <c r="G895" s="3"/>
      <c r="J895" s="7"/>
      <c r="L895" s="72"/>
      <c r="M895" s="99"/>
    </row>
    <row r="896" spans="1:13" s="6" customFormat="1" hidden="1">
      <c r="A896" s="87"/>
      <c r="G896" s="3"/>
      <c r="J896" s="7"/>
      <c r="L896" s="72"/>
      <c r="M896" s="99"/>
    </row>
    <row r="897" spans="1:13" s="6" customFormat="1" hidden="1">
      <c r="A897" s="87"/>
      <c r="G897" s="3"/>
      <c r="J897" s="7"/>
      <c r="L897" s="72"/>
      <c r="M897" s="99"/>
    </row>
    <row r="898" spans="1:13" s="6" customFormat="1" hidden="1">
      <c r="A898" s="87"/>
      <c r="G898" s="3"/>
      <c r="J898" s="7"/>
      <c r="L898" s="72"/>
      <c r="M898" s="99"/>
    </row>
    <row r="899" spans="1:13" s="6" customFormat="1" hidden="1">
      <c r="A899" s="87"/>
      <c r="G899" s="3"/>
      <c r="J899" s="7"/>
      <c r="L899" s="72"/>
      <c r="M899" s="99"/>
    </row>
    <row r="900" spans="1:13" s="6" customFormat="1" hidden="1">
      <c r="A900" s="87"/>
      <c r="G900" s="3"/>
      <c r="J900" s="7"/>
      <c r="L900" s="72"/>
      <c r="M900" s="99"/>
    </row>
    <row r="901" spans="1:13" s="6" customFormat="1" hidden="1">
      <c r="A901" s="87"/>
      <c r="G901" s="3"/>
      <c r="J901" s="7"/>
      <c r="L901" s="72"/>
      <c r="M901" s="99"/>
    </row>
    <row r="902" spans="1:13" s="6" customFormat="1" hidden="1">
      <c r="A902" s="87"/>
      <c r="G902" s="3"/>
      <c r="J902" s="7"/>
      <c r="L902" s="72"/>
      <c r="M902" s="99"/>
    </row>
    <row r="903" spans="1:13" s="6" customFormat="1" hidden="1">
      <c r="A903" s="87"/>
      <c r="G903" s="3"/>
      <c r="J903" s="7"/>
      <c r="L903" s="72"/>
      <c r="M903" s="99"/>
    </row>
    <row r="904" spans="1:13" s="6" customFormat="1" hidden="1">
      <c r="A904" s="87"/>
      <c r="G904" s="3"/>
      <c r="J904" s="7"/>
      <c r="L904" s="72"/>
      <c r="M904" s="99"/>
    </row>
    <row r="905" spans="1:13" s="6" customFormat="1" hidden="1">
      <c r="A905" s="87"/>
      <c r="G905" s="3"/>
      <c r="J905" s="7"/>
      <c r="L905" s="72"/>
      <c r="M905" s="99"/>
    </row>
    <row r="906" spans="1:13" s="6" customFormat="1" hidden="1">
      <c r="A906" s="87"/>
      <c r="G906" s="3"/>
      <c r="J906" s="7"/>
      <c r="L906" s="72"/>
      <c r="M906" s="99"/>
    </row>
    <row r="907" spans="1:13" s="6" customFormat="1" hidden="1">
      <c r="A907" s="87"/>
      <c r="G907" s="3"/>
      <c r="J907" s="7"/>
      <c r="L907" s="72"/>
      <c r="M907" s="99"/>
    </row>
    <row r="908" spans="1:13" s="6" customFormat="1" hidden="1">
      <c r="A908" s="87"/>
      <c r="G908" s="3"/>
      <c r="J908" s="7"/>
      <c r="L908" s="72"/>
      <c r="M908" s="99"/>
    </row>
    <row r="909" spans="1:13" s="6" customFormat="1" hidden="1">
      <c r="A909" s="87"/>
      <c r="G909" s="3"/>
      <c r="J909" s="7"/>
      <c r="L909" s="72"/>
      <c r="M909" s="99"/>
    </row>
    <row r="910" spans="1:13" s="6" customFormat="1" hidden="1">
      <c r="A910" s="87"/>
      <c r="G910" s="3"/>
      <c r="J910" s="7"/>
      <c r="L910" s="72"/>
      <c r="M910" s="99"/>
    </row>
    <row r="911" spans="1:13" s="6" customFormat="1" hidden="1">
      <c r="A911" s="87"/>
      <c r="G911" s="3"/>
      <c r="J911" s="7"/>
      <c r="L911" s="72"/>
      <c r="M911" s="99"/>
    </row>
    <row r="912" spans="1:13" s="6" customFormat="1" hidden="1">
      <c r="A912" s="87"/>
      <c r="G912" s="3"/>
      <c r="J912" s="7"/>
      <c r="L912" s="72"/>
      <c r="M912" s="99"/>
    </row>
    <row r="913" spans="1:13" s="6" customFormat="1" hidden="1">
      <c r="A913" s="87"/>
      <c r="G913" s="3"/>
      <c r="J913" s="7"/>
      <c r="L913" s="72"/>
      <c r="M913" s="99"/>
    </row>
    <row r="914" spans="1:13" s="6" customFormat="1" hidden="1">
      <c r="A914" s="87"/>
      <c r="G914" s="3"/>
      <c r="J914" s="7"/>
      <c r="L914" s="72"/>
      <c r="M914" s="99"/>
    </row>
    <row r="915" spans="1:13" s="6" customFormat="1" hidden="1">
      <c r="A915" s="87"/>
      <c r="G915" s="3"/>
      <c r="J915" s="7"/>
      <c r="L915" s="72"/>
      <c r="M915" s="99"/>
    </row>
    <row r="916" spans="1:13" s="6" customFormat="1" hidden="1">
      <c r="A916" s="87"/>
      <c r="G916" s="3"/>
      <c r="J916" s="7"/>
      <c r="L916" s="72"/>
      <c r="M916" s="99"/>
    </row>
    <row r="917" spans="1:13" s="6" customFormat="1" hidden="1">
      <c r="A917" s="87"/>
      <c r="G917" s="3"/>
      <c r="J917" s="7"/>
      <c r="L917" s="72"/>
      <c r="M917" s="99"/>
    </row>
    <row r="918" spans="1:13" s="6" customFormat="1" hidden="1">
      <c r="A918" s="87"/>
      <c r="G918" s="3"/>
      <c r="J918" s="7"/>
      <c r="L918" s="72"/>
      <c r="M918" s="99"/>
    </row>
    <row r="919" spans="1:13" s="6" customFormat="1" hidden="1">
      <c r="A919" s="87"/>
      <c r="G919" s="3"/>
      <c r="J919" s="7"/>
      <c r="L919" s="72"/>
      <c r="M919" s="99"/>
    </row>
    <row r="920" spans="1:13" s="6" customFormat="1" hidden="1">
      <c r="A920" s="87"/>
      <c r="G920" s="3"/>
      <c r="J920" s="7"/>
      <c r="L920" s="72"/>
      <c r="M920" s="99"/>
    </row>
    <row r="921" spans="1:13" s="6" customFormat="1" hidden="1">
      <c r="A921" s="87"/>
      <c r="G921" s="3"/>
      <c r="J921" s="7"/>
      <c r="L921" s="72"/>
      <c r="M921" s="99"/>
    </row>
    <row r="922" spans="1:13" s="6" customFormat="1" hidden="1">
      <c r="A922" s="87"/>
      <c r="G922" s="3"/>
      <c r="J922" s="7"/>
      <c r="L922" s="72"/>
      <c r="M922" s="99"/>
    </row>
    <row r="923" spans="1:13" s="6" customFormat="1" hidden="1">
      <c r="A923" s="87"/>
      <c r="G923" s="3"/>
      <c r="J923" s="7"/>
      <c r="L923" s="72"/>
      <c r="M923" s="99"/>
    </row>
    <row r="924" spans="1:13" s="6" customFormat="1" hidden="1">
      <c r="A924" s="87"/>
      <c r="G924" s="3"/>
      <c r="J924" s="7"/>
      <c r="L924" s="72"/>
      <c r="M924" s="99"/>
    </row>
    <row r="925" spans="1:13" s="6" customFormat="1" hidden="1">
      <c r="A925" s="87"/>
      <c r="G925" s="3"/>
      <c r="J925" s="7"/>
      <c r="L925" s="72"/>
      <c r="M925" s="99"/>
    </row>
    <row r="926" spans="1:13" s="6" customFormat="1" hidden="1">
      <c r="A926" s="87"/>
      <c r="G926" s="3"/>
      <c r="J926" s="7"/>
      <c r="L926" s="72"/>
      <c r="M926" s="99"/>
    </row>
    <row r="927" spans="1:13" s="6" customFormat="1" hidden="1">
      <c r="A927" s="87"/>
      <c r="G927" s="3"/>
      <c r="J927" s="7"/>
      <c r="L927" s="72"/>
      <c r="M927" s="99"/>
    </row>
    <row r="928" spans="1:13" s="6" customFormat="1" hidden="1">
      <c r="A928" s="87"/>
      <c r="G928" s="3"/>
      <c r="J928" s="7"/>
      <c r="L928" s="72"/>
      <c r="M928" s="99"/>
    </row>
    <row r="929" spans="1:13" s="6" customFormat="1" hidden="1">
      <c r="A929" s="87"/>
      <c r="G929" s="3"/>
      <c r="J929" s="7"/>
      <c r="L929" s="72"/>
      <c r="M929" s="99"/>
    </row>
    <row r="930" spans="1:13" s="6" customFormat="1" hidden="1">
      <c r="A930" s="87"/>
      <c r="G930" s="3"/>
      <c r="J930" s="7"/>
      <c r="L930" s="72"/>
      <c r="M930" s="99"/>
    </row>
    <row r="931" spans="1:13" s="6" customFormat="1" hidden="1">
      <c r="A931" s="87"/>
      <c r="G931" s="3"/>
      <c r="J931" s="7"/>
      <c r="L931" s="72"/>
      <c r="M931" s="99"/>
    </row>
    <row r="932" spans="1:13" s="6" customFormat="1" hidden="1">
      <c r="A932" s="87"/>
      <c r="G932" s="3"/>
      <c r="J932" s="7"/>
      <c r="L932" s="72"/>
      <c r="M932" s="99"/>
    </row>
    <row r="933" spans="1:13" s="6" customFormat="1" hidden="1">
      <c r="A933" s="87"/>
      <c r="G933" s="3"/>
      <c r="J933" s="7"/>
      <c r="L933" s="72"/>
      <c r="M933" s="99"/>
    </row>
    <row r="934" spans="1:13" s="6" customFormat="1" hidden="1">
      <c r="A934" s="87"/>
      <c r="G934" s="3"/>
      <c r="J934" s="7"/>
      <c r="L934" s="72"/>
      <c r="M934" s="99"/>
    </row>
    <row r="935" spans="1:13" s="6" customFormat="1" hidden="1">
      <c r="A935" s="87"/>
      <c r="G935" s="3"/>
      <c r="J935" s="7"/>
      <c r="L935" s="72"/>
      <c r="M935" s="99"/>
    </row>
    <row r="936" spans="1:13" s="6" customFormat="1" hidden="1">
      <c r="A936" s="87"/>
      <c r="G936" s="3"/>
      <c r="J936" s="7"/>
      <c r="L936" s="72"/>
      <c r="M936" s="99"/>
    </row>
    <row r="937" spans="1:13" s="6" customFormat="1" hidden="1">
      <c r="A937" s="87"/>
      <c r="G937" s="3"/>
      <c r="J937" s="7"/>
      <c r="L937" s="72"/>
      <c r="M937" s="99"/>
    </row>
    <row r="938" spans="1:13" s="6" customFormat="1" hidden="1">
      <c r="A938" s="87"/>
      <c r="G938" s="3"/>
      <c r="J938" s="7"/>
      <c r="L938" s="72"/>
      <c r="M938" s="99"/>
    </row>
    <row r="939" spans="1:13" s="6" customFormat="1" hidden="1">
      <c r="A939" s="87"/>
      <c r="G939" s="3"/>
      <c r="J939" s="7"/>
      <c r="L939" s="72"/>
      <c r="M939" s="99"/>
    </row>
    <row r="940" spans="1:13" s="6" customFormat="1" hidden="1">
      <c r="A940" s="87"/>
      <c r="G940" s="3"/>
      <c r="J940" s="7"/>
      <c r="L940" s="72"/>
      <c r="M940" s="99"/>
    </row>
    <row r="941" spans="1:13" s="6" customFormat="1" hidden="1">
      <c r="A941" s="87"/>
      <c r="G941" s="3"/>
      <c r="J941" s="7"/>
      <c r="L941" s="72"/>
      <c r="M941" s="99"/>
    </row>
    <row r="942" spans="1:13" s="6" customFormat="1" hidden="1">
      <c r="A942" s="87"/>
      <c r="G942" s="3"/>
      <c r="J942" s="7"/>
      <c r="L942" s="72"/>
      <c r="M942" s="99"/>
    </row>
    <row r="943" spans="1:13" s="6" customFormat="1" hidden="1">
      <c r="A943" s="87"/>
      <c r="G943" s="3"/>
      <c r="J943" s="7"/>
      <c r="L943" s="72"/>
      <c r="M943" s="99"/>
    </row>
    <row r="944" spans="1:13" s="6" customFormat="1" hidden="1">
      <c r="A944" s="87"/>
      <c r="G944" s="3"/>
      <c r="J944" s="7"/>
      <c r="L944" s="72"/>
      <c r="M944" s="99"/>
    </row>
    <row r="945" spans="1:13" s="6" customFormat="1" hidden="1">
      <c r="A945" s="87"/>
      <c r="G945" s="3"/>
      <c r="J945" s="7"/>
      <c r="L945" s="72"/>
      <c r="M945" s="99"/>
    </row>
    <row r="946" spans="1:13" s="6" customFormat="1" hidden="1">
      <c r="A946" s="87"/>
      <c r="G946" s="3"/>
      <c r="J946" s="7"/>
      <c r="L946" s="72"/>
      <c r="M946" s="99"/>
    </row>
    <row r="947" spans="1:13" s="6" customFormat="1" hidden="1">
      <c r="A947" s="87"/>
      <c r="G947" s="3"/>
      <c r="J947" s="7"/>
      <c r="L947" s="72"/>
      <c r="M947" s="99"/>
    </row>
    <row r="948" spans="1:13" s="6" customFormat="1" hidden="1">
      <c r="A948" s="87"/>
      <c r="G948" s="3"/>
      <c r="J948" s="7"/>
      <c r="L948" s="72"/>
      <c r="M948" s="99"/>
    </row>
    <row r="949" spans="1:13" s="6" customFormat="1" hidden="1">
      <c r="A949" s="87"/>
      <c r="G949" s="3"/>
      <c r="J949" s="7"/>
      <c r="L949" s="72"/>
      <c r="M949" s="99"/>
    </row>
    <row r="950" spans="1:13" s="6" customFormat="1" hidden="1">
      <c r="A950" s="87"/>
      <c r="G950" s="3"/>
      <c r="J950" s="7"/>
      <c r="L950" s="72"/>
      <c r="M950" s="99"/>
    </row>
    <row r="951" spans="1:13" s="6" customFormat="1" hidden="1">
      <c r="A951" s="87"/>
      <c r="G951" s="3"/>
      <c r="J951" s="7"/>
      <c r="L951" s="72"/>
      <c r="M951" s="99"/>
    </row>
    <row r="952" spans="1:13" s="6" customFormat="1" hidden="1">
      <c r="A952" s="87"/>
      <c r="G952" s="3"/>
      <c r="J952" s="7"/>
      <c r="L952" s="72"/>
      <c r="M952" s="99"/>
    </row>
    <row r="953" spans="1:13" s="6" customFormat="1" hidden="1">
      <c r="A953" s="87"/>
      <c r="G953" s="3"/>
      <c r="J953" s="7"/>
      <c r="L953" s="72"/>
      <c r="M953" s="99"/>
    </row>
    <row r="954" spans="1:13" s="6" customFormat="1" hidden="1">
      <c r="A954" s="87"/>
      <c r="G954" s="3"/>
      <c r="J954" s="7"/>
      <c r="L954" s="72"/>
      <c r="M954" s="99"/>
    </row>
    <row r="955" spans="1:13" s="6" customFormat="1" hidden="1">
      <c r="A955" s="87"/>
      <c r="G955" s="3"/>
      <c r="J955" s="7"/>
      <c r="L955" s="72"/>
      <c r="M955" s="99"/>
    </row>
    <row r="956" spans="1:13" s="6" customFormat="1" hidden="1">
      <c r="A956" s="87"/>
      <c r="G956" s="3"/>
      <c r="J956" s="7"/>
      <c r="L956" s="72"/>
      <c r="M956" s="99"/>
    </row>
    <row r="957" spans="1:13" s="6" customFormat="1" hidden="1">
      <c r="A957" s="87"/>
      <c r="G957" s="3"/>
      <c r="J957" s="7"/>
      <c r="L957" s="72"/>
      <c r="M957" s="99"/>
    </row>
    <row r="958" spans="1:13" s="6" customFormat="1" hidden="1">
      <c r="A958" s="87"/>
      <c r="G958" s="3"/>
      <c r="J958" s="7"/>
      <c r="L958" s="72"/>
      <c r="M958" s="99"/>
    </row>
    <row r="959" spans="1:13" s="6" customFormat="1" hidden="1">
      <c r="A959" s="87"/>
      <c r="G959" s="3"/>
      <c r="J959" s="7"/>
      <c r="L959" s="72"/>
      <c r="M959" s="99"/>
    </row>
    <row r="960" spans="1:13" s="6" customFormat="1" hidden="1">
      <c r="A960" s="87"/>
      <c r="G960" s="3"/>
      <c r="J960" s="7"/>
      <c r="L960" s="72"/>
      <c r="M960" s="99"/>
    </row>
    <row r="961" spans="1:13" s="6" customFormat="1" hidden="1">
      <c r="A961" s="87"/>
      <c r="G961" s="3"/>
      <c r="J961" s="7"/>
      <c r="L961" s="72"/>
      <c r="M961" s="99"/>
    </row>
    <row r="962" spans="1:13" s="6" customFormat="1" hidden="1">
      <c r="A962" s="87"/>
      <c r="G962" s="3"/>
      <c r="J962" s="7"/>
      <c r="L962" s="72"/>
      <c r="M962" s="99"/>
    </row>
    <row r="963" spans="1:13" s="6" customFormat="1" hidden="1">
      <c r="A963" s="87"/>
      <c r="G963" s="3"/>
      <c r="J963" s="7"/>
      <c r="L963" s="72"/>
      <c r="M963" s="99"/>
    </row>
    <row r="964" spans="1:13" s="6" customFormat="1" hidden="1">
      <c r="A964" s="87"/>
      <c r="G964" s="3"/>
      <c r="J964" s="7"/>
      <c r="L964" s="72"/>
      <c r="M964" s="99"/>
    </row>
    <row r="965" spans="1:13" s="6" customFormat="1" hidden="1">
      <c r="A965" s="87"/>
      <c r="G965" s="3"/>
      <c r="J965" s="7"/>
      <c r="L965" s="72"/>
      <c r="M965" s="99"/>
    </row>
    <row r="966" spans="1:13" s="6" customFormat="1" hidden="1">
      <c r="A966" s="87"/>
      <c r="G966" s="3"/>
      <c r="J966" s="7"/>
      <c r="L966" s="72"/>
      <c r="M966" s="99"/>
    </row>
    <row r="967" spans="1:13" s="6" customFormat="1" hidden="1">
      <c r="A967" s="87"/>
      <c r="G967" s="3"/>
      <c r="J967" s="7"/>
      <c r="L967" s="72"/>
      <c r="M967" s="99"/>
    </row>
    <row r="968" spans="1:13" s="6" customFormat="1" hidden="1">
      <c r="A968" s="87"/>
      <c r="G968" s="3"/>
      <c r="J968" s="7"/>
      <c r="L968" s="72"/>
      <c r="M968" s="99"/>
    </row>
    <row r="969" spans="1:13" s="6" customFormat="1" hidden="1">
      <c r="A969" s="87"/>
      <c r="G969" s="3"/>
      <c r="J969" s="7"/>
      <c r="L969" s="72"/>
      <c r="M969" s="99"/>
    </row>
    <row r="970" spans="1:13" s="6" customFormat="1" hidden="1">
      <c r="A970" s="87"/>
      <c r="G970" s="3"/>
      <c r="J970" s="7"/>
      <c r="L970" s="72"/>
      <c r="M970" s="99"/>
    </row>
    <row r="971" spans="1:13" s="6" customFormat="1" hidden="1">
      <c r="A971" s="87"/>
      <c r="G971" s="3"/>
      <c r="J971" s="7"/>
      <c r="L971" s="72"/>
      <c r="M971" s="99"/>
    </row>
    <row r="972" spans="1:13" s="6" customFormat="1" hidden="1">
      <c r="A972" s="87"/>
      <c r="G972" s="3"/>
      <c r="J972" s="7"/>
      <c r="L972" s="72"/>
      <c r="M972" s="99"/>
    </row>
    <row r="973" spans="1:13" s="6" customFormat="1" hidden="1">
      <c r="A973" s="87"/>
      <c r="G973" s="3"/>
      <c r="J973" s="7"/>
      <c r="L973" s="72"/>
      <c r="M973" s="99"/>
    </row>
    <row r="974" spans="1:13" s="6" customFormat="1" hidden="1">
      <c r="A974" s="87"/>
      <c r="G974" s="3"/>
      <c r="J974" s="7"/>
      <c r="L974" s="72"/>
      <c r="M974" s="99"/>
    </row>
    <row r="975" spans="1:13" s="6" customFormat="1" hidden="1">
      <c r="A975" s="87"/>
      <c r="G975" s="3"/>
      <c r="J975" s="7"/>
      <c r="L975" s="72"/>
      <c r="M975" s="99"/>
    </row>
    <row r="976" spans="1:13" s="6" customFormat="1" hidden="1">
      <c r="A976" s="87"/>
      <c r="G976" s="3"/>
      <c r="J976" s="7"/>
      <c r="L976" s="72"/>
      <c r="M976" s="99"/>
    </row>
    <row r="977" spans="1:13" s="6" customFormat="1" hidden="1">
      <c r="A977" s="87"/>
      <c r="G977" s="3"/>
      <c r="J977" s="7"/>
      <c r="L977" s="72"/>
      <c r="M977" s="99"/>
    </row>
    <row r="978" spans="1:13" s="6" customFormat="1" hidden="1">
      <c r="A978" s="87"/>
      <c r="G978" s="3"/>
      <c r="J978" s="7"/>
      <c r="L978" s="72"/>
      <c r="M978" s="99"/>
    </row>
    <row r="979" spans="1:13" s="6" customFormat="1" hidden="1">
      <c r="A979" s="87"/>
      <c r="G979" s="3"/>
      <c r="J979" s="7"/>
      <c r="L979" s="72"/>
      <c r="M979" s="99"/>
    </row>
    <row r="980" spans="1:13" s="6" customFormat="1" hidden="1">
      <c r="A980" s="87"/>
      <c r="G980" s="3"/>
      <c r="J980" s="7"/>
      <c r="L980" s="72"/>
      <c r="M980" s="99"/>
    </row>
    <row r="981" spans="1:13" s="6" customFormat="1" hidden="1">
      <c r="A981" s="87"/>
      <c r="G981" s="3"/>
      <c r="J981" s="7"/>
      <c r="L981" s="72"/>
      <c r="M981" s="99"/>
    </row>
    <row r="982" spans="1:13" s="6" customFormat="1" hidden="1">
      <c r="A982" s="87"/>
      <c r="G982" s="3"/>
      <c r="J982" s="7"/>
      <c r="L982" s="72"/>
      <c r="M982" s="99"/>
    </row>
    <row r="983" spans="1:13" s="6" customFormat="1" hidden="1">
      <c r="A983" s="87"/>
      <c r="G983" s="3"/>
      <c r="J983" s="7"/>
      <c r="L983" s="72"/>
      <c r="M983" s="99"/>
    </row>
    <row r="984" spans="1:13" s="6" customFormat="1" hidden="1">
      <c r="A984" s="87"/>
      <c r="G984" s="3"/>
      <c r="J984" s="7"/>
      <c r="L984" s="72"/>
      <c r="M984" s="99"/>
    </row>
    <row r="985" spans="1:13" s="6" customFormat="1" hidden="1">
      <c r="A985" s="87"/>
      <c r="G985" s="3"/>
      <c r="J985" s="7"/>
      <c r="L985" s="72"/>
      <c r="M985" s="99"/>
    </row>
    <row r="986" spans="1:13" s="6" customFormat="1" hidden="1">
      <c r="A986" s="87"/>
      <c r="G986" s="3"/>
      <c r="J986" s="7"/>
      <c r="L986" s="72"/>
      <c r="M986" s="99"/>
    </row>
    <row r="987" spans="1:13" s="6" customFormat="1" hidden="1">
      <c r="A987" s="87"/>
      <c r="G987" s="3"/>
      <c r="J987" s="7"/>
      <c r="L987" s="72"/>
      <c r="M987" s="99"/>
    </row>
    <row r="988" spans="1:13" s="6" customFormat="1" hidden="1">
      <c r="A988" s="87"/>
      <c r="G988" s="3"/>
      <c r="J988" s="7"/>
      <c r="L988" s="72"/>
      <c r="M988" s="99"/>
    </row>
    <row r="989" spans="1:13" s="6" customFormat="1" hidden="1">
      <c r="A989" s="87"/>
      <c r="G989" s="3"/>
      <c r="J989" s="7"/>
      <c r="L989" s="72"/>
      <c r="M989" s="99"/>
    </row>
    <row r="990" spans="1:13" s="6" customFormat="1" hidden="1">
      <c r="A990" s="87"/>
      <c r="G990" s="3"/>
      <c r="J990" s="7"/>
      <c r="L990" s="72"/>
      <c r="M990" s="99"/>
    </row>
    <row r="991" spans="1:13" s="6" customFormat="1" hidden="1">
      <c r="A991" s="87"/>
      <c r="G991" s="3"/>
      <c r="J991" s="7"/>
      <c r="L991" s="72"/>
      <c r="M991" s="99"/>
    </row>
    <row r="992" spans="1:13" s="6" customFormat="1" hidden="1">
      <c r="A992" s="87"/>
      <c r="G992" s="3"/>
      <c r="J992" s="7"/>
      <c r="L992" s="72"/>
      <c r="M992" s="99"/>
    </row>
    <row r="993" spans="1:13" s="6" customFormat="1" hidden="1">
      <c r="A993" s="87"/>
      <c r="G993" s="3"/>
      <c r="J993" s="7"/>
      <c r="L993" s="72"/>
      <c r="M993" s="99"/>
    </row>
    <row r="994" spans="1:13" s="6" customFormat="1" hidden="1">
      <c r="A994" s="87"/>
      <c r="G994" s="3"/>
      <c r="J994" s="7"/>
      <c r="L994" s="72"/>
      <c r="M994" s="99"/>
    </row>
    <row r="995" spans="1:13" s="6" customFormat="1" hidden="1">
      <c r="A995" s="87"/>
      <c r="G995" s="3"/>
      <c r="J995" s="7"/>
      <c r="L995" s="72"/>
      <c r="M995" s="99"/>
    </row>
    <row r="996" spans="1:13" s="6" customFormat="1" hidden="1">
      <c r="A996" s="87"/>
      <c r="G996" s="3"/>
      <c r="J996" s="7"/>
      <c r="L996" s="72"/>
      <c r="M996" s="99"/>
    </row>
    <row r="997" spans="1:13" s="6" customFormat="1" hidden="1">
      <c r="A997" s="87"/>
      <c r="G997" s="3"/>
      <c r="J997" s="7"/>
      <c r="L997" s="72"/>
      <c r="M997" s="99"/>
    </row>
    <row r="998" spans="1:13" s="6" customFormat="1" hidden="1">
      <c r="A998" s="87"/>
      <c r="G998" s="3"/>
      <c r="J998" s="7"/>
      <c r="L998" s="72"/>
      <c r="M998" s="99"/>
    </row>
    <row r="999" spans="1:13" s="6" customFormat="1" hidden="1">
      <c r="A999" s="87"/>
      <c r="G999" s="3"/>
      <c r="J999" s="7"/>
      <c r="L999" s="72"/>
      <c r="M999" s="99"/>
    </row>
    <row r="1000" spans="1:13" s="6" customFormat="1" hidden="1">
      <c r="A1000" s="87"/>
      <c r="G1000" s="3"/>
      <c r="J1000" s="7"/>
      <c r="L1000" s="72"/>
      <c r="M1000" s="99"/>
    </row>
    <row r="1001" spans="1:13" s="6" customFormat="1" hidden="1">
      <c r="A1001" s="87"/>
      <c r="G1001" s="3"/>
      <c r="J1001" s="7"/>
      <c r="L1001" s="72"/>
      <c r="M1001" s="99"/>
    </row>
    <row r="1002" spans="1:13" s="6" customFormat="1" hidden="1">
      <c r="A1002" s="87"/>
      <c r="G1002" s="3"/>
      <c r="J1002" s="7"/>
      <c r="L1002" s="72"/>
      <c r="M1002" s="99"/>
    </row>
    <row r="1003" spans="1:13" s="6" customFormat="1" hidden="1">
      <c r="A1003" s="87"/>
      <c r="G1003" s="3"/>
      <c r="J1003" s="7"/>
      <c r="L1003" s="72"/>
      <c r="M1003" s="99"/>
    </row>
    <row r="1004" spans="1:13" s="6" customFormat="1" hidden="1">
      <c r="A1004" s="87"/>
      <c r="G1004" s="3"/>
      <c r="J1004" s="7"/>
      <c r="L1004" s="72"/>
      <c r="M1004" s="99"/>
    </row>
    <row r="1005" spans="1:13" s="6" customFormat="1" hidden="1">
      <c r="A1005" s="87"/>
      <c r="G1005" s="3"/>
      <c r="J1005" s="7"/>
      <c r="L1005" s="72"/>
      <c r="M1005" s="99"/>
    </row>
    <row r="1006" spans="1:13" s="6" customFormat="1" hidden="1">
      <c r="A1006" s="87"/>
      <c r="G1006" s="3"/>
      <c r="J1006" s="7"/>
      <c r="L1006" s="72"/>
      <c r="M1006" s="99"/>
    </row>
    <row r="1007" spans="1:13" s="6" customFormat="1" hidden="1">
      <c r="A1007" s="87"/>
      <c r="G1007" s="3"/>
      <c r="J1007" s="7"/>
      <c r="L1007" s="72"/>
      <c r="M1007" s="99"/>
    </row>
    <row r="1008" spans="1:13" s="6" customFormat="1" hidden="1">
      <c r="A1008" s="87"/>
      <c r="G1008" s="3"/>
      <c r="J1008" s="7"/>
      <c r="L1008" s="72"/>
      <c r="M1008" s="99"/>
    </row>
    <row r="1009" spans="1:13" s="6" customFormat="1" hidden="1">
      <c r="A1009" s="87"/>
      <c r="G1009" s="3"/>
      <c r="J1009" s="7"/>
      <c r="L1009" s="72"/>
      <c r="M1009" s="99"/>
    </row>
    <row r="1010" spans="1:13" s="6" customFormat="1" hidden="1">
      <c r="A1010" s="87"/>
      <c r="G1010" s="3"/>
      <c r="J1010" s="7"/>
      <c r="L1010" s="72"/>
      <c r="M1010" s="99"/>
    </row>
    <row r="1011" spans="1:13" s="6" customFormat="1" hidden="1">
      <c r="A1011" s="87"/>
      <c r="G1011" s="3"/>
      <c r="J1011" s="7"/>
      <c r="L1011" s="72"/>
      <c r="M1011" s="99"/>
    </row>
    <row r="1012" spans="1:13" s="6" customFormat="1" hidden="1">
      <c r="A1012" s="87"/>
      <c r="G1012" s="3"/>
      <c r="J1012" s="7"/>
      <c r="L1012" s="72"/>
      <c r="M1012" s="99"/>
    </row>
    <row r="1013" spans="1:13" s="6" customFormat="1" hidden="1">
      <c r="A1013" s="87"/>
      <c r="G1013" s="3"/>
      <c r="J1013" s="7"/>
      <c r="L1013" s="72"/>
      <c r="M1013" s="99"/>
    </row>
    <row r="1014" spans="1:13" s="6" customFormat="1" hidden="1">
      <c r="A1014" s="87"/>
      <c r="G1014" s="3"/>
      <c r="J1014" s="7"/>
      <c r="L1014" s="72"/>
      <c r="M1014" s="99"/>
    </row>
    <row r="1015" spans="1:13" s="6" customFormat="1" hidden="1">
      <c r="A1015" s="87"/>
      <c r="G1015" s="3"/>
      <c r="J1015" s="7"/>
      <c r="L1015" s="72"/>
      <c r="M1015" s="99"/>
    </row>
    <row r="1016" spans="1:13" s="6" customFormat="1" hidden="1">
      <c r="A1016" s="87"/>
      <c r="G1016" s="3"/>
      <c r="J1016" s="7"/>
      <c r="L1016" s="72"/>
      <c r="M1016" s="99"/>
    </row>
    <row r="1017" spans="1:13" s="6" customFormat="1" hidden="1">
      <c r="A1017" s="87"/>
      <c r="G1017" s="3"/>
      <c r="J1017" s="7"/>
      <c r="L1017" s="72"/>
      <c r="M1017" s="99"/>
    </row>
    <row r="1018" spans="1:13" s="6" customFormat="1" hidden="1">
      <c r="A1018" s="87"/>
      <c r="G1018" s="3"/>
      <c r="J1018" s="7"/>
      <c r="L1018" s="72"/>
      <c r="M1018" s="99"/>
    </row>
    <row r="1019" spans="1:13" s="6" customFormat="1" hidden="1">
      <c r="A1019" s="87"/>
      <c r="G1019" s="3"/>
      <c r="J1019" s="7"/>
      <c r="L1019" s="72"/>
      <c r="M1019" s="99"/>
    </row>
    <row r="1020" spans="1:13" s="6" customFormat="1" hidden="1">
      <c r="A1020" s="87"/>
      <c r="G1020" s="3"/>
      <c r="J1020" s="7"/>
      <c r="L1020" s="72"/>
      <c r="M1020" s="99"/>
    </row>
    <row r="1021" spans="1:13" s="6" customFormat="1" hidden="1">
      <c r="A1021" s="87"/>
      <c r="G1021" s="3"/>
      <c r="J1021" s="7"/>
      <c r="L1021" s="72"/>
      <c r="M1021" s="99"/>
    </row>
    <row r="1022" spans="1:13" s="6" customFormat="1" hidden="1">
      <c r="A1022" s="87"/>
      <c r="G1022" s="3"/>
      <c r="J1022" s="7"/>
      <c r="L1022" s="72"/>
      <c r="M1022" s="99"/>
    </row>
    <row r="1023" spans="1:13" s="6" customFormat="1" hidden="1">
      <c r="A1023" s="87"/>
      <c r="G1023" s="3"/>
      <c r="J1023" s="7"/>
      <c r="L1023" s="72"/>
      <c r="M1023" s="99"/>
    </row>
    <row r="1024" spans="1:13" s="6" customFormat="1" hidden="1">
      <c r="A1024" s="87"/>
      <c r="G1024" s="3"/>
      <c r="J1024" s="7"/>
      <c r="L1024" s="72"/>
      <c r="M1024" s="99"/>
    </row>
    <row r="1025" spans="1:13" s="6" customFormat="1" hidden="1">
      <c r="A1025" s="87"/>
      <c r="G1025" s="3"/>
      <c r="J1025" s="7"/>
      <c r="L1025" s="72"/>
      <c r="M1025" s="99"/>
    </row>
    <row r="1026" spans="1:13" s="6" customFormat="1" hidden="1">
      <c r="A1026" s="87"/>
      <c r="G1026" s="3"/>
      <c r="J1026" s="7"/>
      <c r="L1026" s="72"/>
      <c r="M1026" s="99"/>
    </row>
    <row r="1027" spans="1:13" s="6" customFormat="1" hidden="1">
      <c r="A1027" s="87"/>
      <c r="G1027" s="3"/>
      <c r="J1027" s="7"/>
      <c r="L1027" s="72"/>
      <c r="M1027" s="99"/>
    </row>
    <row r="1028" spans="1:13" s="6" customFormat="1" hidden="1">
      <c r="A1028" s="87"/>
      <c r="G1028" s="3"/>
      <c r="J1028" s="7"/>
      <c r="L1028" s="72"/>
      <c r="M1028" s="99"/>
    </row>
    <row r="1029" spans="1:13" s="6" customFormat="1" hidden="1">
      <c r="A1029" s="87"/>
      <c r="G1029" s="3"/>
      <c r="J1029" s="7"/>
      <c r="L1029" s="72"/>
      <c r="M1029" s="99"/>
    </row>
    <row r="1030" spans="1:13" s="6" customFormat="1" hidden="1">
      <c r="A1030" s="87"/>
      <c r="G1030" s="3"/>
      <c r="J1030" s="7"/>
      <c r="L1030" s="72"/>
      <c r="M1030" s="99"/>
    </row>
    <row r="1031" spans="1:13" s="6" customFormat="1" hidden="1">
      <c r="A1031" s="87"/>
      <c r="G1031" s="3"/>
      <c r="J1031" s="7"/>
      <c r="L1031" s="72"/>
      <c r="M1031" s="99"/>
    </row>
    <row r="1032" spans="1:13" s="6" customFormat="1" hidden="1">
      <c r="A1032" s="87"/>
      <c r="G1032" s="3"/>
      <c r="J1032" s="7"/>
      <c r="L1032" s="72"/>
      <c r="M1032" s="99"/>
    </row>
    <row r="1033" spans="1:13" s="6" customFormat="1" hidden="1">
      <c r="A1033" s="87"/>
      <c r="G1033" s="3"/>
      <c r="J1033" s="7"/>
      <c r="L1033" s="72"/>
      <c r="M1033" s="99"/>
    </row>
    <row r="1034" spans="1:13" s="6" customFormat="1" hidden="1">
      <c r="A1034" s="87"/>
      <c r="G1034" s="3"/>
      <c r="J1034" s="7"/>
      <c r="L1034" s="72"/>
      <c r="M1034" s="99"/>
    </row>
    <row r="1035" spans="1:13" s="6" customFormat="1" hidden="1">
      <c r="A1035" s="87"/>
      <c r="G1035" s="3"/>
      <c r="J1035" s="7"/>
      <c r="L1035" s="72"/>
      <c r="M1035" s="99"/>
    </row>
    <row r="1036" spans="1:13" s="6" customFormat="1" hidden="1">
      <c r="A1036" s="87"/>
      <c r="G1036" s="3"/>
      <c r="J1036" s="7"/>
      <c r="L1036" s="72"/>
      <c r="M1036" s="99"/>
    </row>
    <row r="1037" spans="1:13" s="6" customFormat="1" hidden="1">
      <c r="A1037" s="87"/>
      <c r="G1037" s="3"/>
      <c r="J1037" s="7"/>
      <c r="L1037" s="72"/>
      <c r="M1037" s="99"/>
    </row>
    <row r="1038" spans="1:13" s="6" customFormat="1" hidden="1">
      <c r="A1038" s="87"/>
      <c r="G1038" s="3"/>
      <c r="J1038" s="7"/>
      <c r="L1038" s="72"/>
      <c r="M1038" s="99"/>
    </row>
    <row r="1039" spans="1:13" s="6" customFormat="1" hidden="1">
      <c r="A1039" s="87"/>
      <c r="G1039" s="3"/>
      <c r="J1039" s="7"/>
      <c r="L1039" s="72"/>
      <c r="M1039" s="99"/>
    </row>
    <row r="1040" spans="1:13" s="6" customFormat="1" hidden="1">
      <c r="A1040" s="87"/>
      <c r="G1040" s="3"/>
      <c r="J1040" s="7"/>
      <c r="L1040" s="72"/>
      <c r="M1040" s="99"/>
    </row>
    <row r="1041" spans="1:13" s="6" customFormat="1" hidden="1">
      <c r="A1041" s="87"/>
      <c r="G1041" s="3"/>
      <c r="J1041" s="7"/>
      <c r="L1041" s="72"/>
      <c r="M1041" s="99"/>
    </row>
    <row r="1042" spans="1:13" s="6" customFormat="1" hidden="1">
      <c r="A1042" s="87"/>
      <c r="G1042" s="3"/>
      <c r="J1042" s="7"/>
      <c r="L1042" s="72"/>
      <c r="M1042" s="99"/>
    </row>
    <row r="1043" spans="1:13" s="6" customFormat="1" hidden="1">
      <c r="A1043" s="87"/>
      <c r="G1043" s="3"/>
      <c r="J1043" s="7"/>
      <c r="L1043" s="72"/>
      <c r="M1043" s="99"/>
    </row>
    <row r="1044" spans="1:13" s="6" customFormat="1" hidden="1">
      <c r="A1044" s="87"/>
      <c r="G1044" s="3"/>
      <c r="J1044" s="7"/>
      <c r="L1044" s="72"/>
      <c r="M1044" s="99"/>
    </row>
    <row r="1045" spans="1:13" s="6" customFormat="1" hidden="1">
      <c r="A1045" s="87"/>
      <c r="G1045" s="3"/>
      <c r="J1045" s="7"/>
      <c r="L1045" s="72"/>
      <c r="M1045" s="99"/>
    </row>
    <row r="1046" spans="1:13" s="6" customFormat="1" hidden="1">
      <c r="A1046" s="87"/>
      <c r="G1046" s="3"/>
      <c r="J1046" s="7"/>
      <c r="L1046" s="72"/>
      <c r="M1046" s="99"/>
    </row>
    <row r="1047" spans="1:13" s="6" customFormat="1" hidden="1">
      <c r="A1047" s="87"/>
      <c r="G1047" s="3"/>
      <c r="J1047" s="7"/>
      <c r="L1047" s="72"/>
      <c r="M1047" s="99"/>
    </row>
    <row r="1048" spans="1:13" s="6" customFormat="1" hidden="1">
      <c r="A1048" s="87"/>
      <c r="G1048" s="3"/>
      <c r="J1048" s="7"/>
      <c r="L1048" s="72"/>
      <c r="M1048" s="99"/>
    </row>
    <row r="1049" spans="1:13" s="6" customFormat="1" hidden="1">
      <c r="A1049" s="87"/>
      <c r="G1049" s="3"/>
      <c r="J1049" s="7"/>
      <c r="L1049" s="72"/>
      <c r="M1049" s="99"/>
    </row>
    <row r="1050" spans="1:13" s="6" customFormat="1" hidden="1">
      <c r="A1050" s="87"/>
      <c r="G1050" s="3"/>
      <c r="J1050" s="7"/>
      <c r="L1050" s="72"/>
      <c r="M1050" s="99"/>
    </row>
    <row r="1051" spans="1:13" s="6" customFormat="1" hidden="1">
      <c r="A1051" s="87"/>
      <c r="G1051" s="3"/>
      <c r="J1051" s="7"/>
      <c r="L1051" s="72"/>
      <c r="M1051" s="99"/>
    </row>
    <row r="1052" spans="1:13" s="6" customFormat="1" hidden="1">
      <c r="A1052" s="87"/>
      <c r="G1052" s="3"/>
      <c r="J1052" s="7"/>
      <c r="L1052" s="72"/>
      <c r="M1052" s="99"/>
    </row>
    <row r="1053" spans="1:13" s="6" customFormat="1" hidden="1">
      <c r="A1053" s="87"/>
      <c r="G1053" s="3"/>
      <c r="J1053" s="7"/>
      <c r="L1053" s="72"/>
      <c r="M1053" s="99"/>
    </row>
    <row r="1054" spans="1:13" s="6" customFormat="1" hidden="1">
      <c r="A1054" s="87"/>
      <c r="G1054" s="3"/>
      <c r="J1054" s="7"/>
      <c r="L1054" s="72"/>
      <c r="M1054" s="99"/>
    </row>
    <row r="1055" spans="1:13" s="6" customFormat="1" hidden="1">
      <c r="A1055" s="87"/>
      <c r="G1055" s="3"/>
      <c r="J1055" s="7"/>
      <c r="L1055" s="72"/>
      <c r="M1055" s="99"/>
    </row>
    <row r="1056" spans="1:13" s="6" customFormat="1" hidden="1">
      <c r="A1056" s="87"/>
      <c r="G1056" s="3"/>
      <c r="J1056" s="7"/>
      <c r="L1056" s="72"/>
      <c r="M1056" s="99"/>
    </row>
    <row r="1057" spans="1:13" s="6" customFormat="1" hidden="1">
      <c r="A1057" s="87"/>
      <c r="G1057" s="3"/>
      <c r="J1057" s="7"/>
      <c r="L1057" s="72"/>
      <c r="M1057" s="99"/>
    </row>
    <row r="1058" spans="1:13" s="6" customFormat="1" hidden="1">
      <c r="A1058" s="87"/>
      <c r="G1058" s="3"/>
      <c r="J1058" s="7"/>
      <c r="L1058" s="72"/>
      <c r="M1058" s="99"/>
    </row>
    <row r="1059" spans="1:13" s="6" customFormat="1" hidden="1">
      <c r="A1059" s="87"/>
      <c r="G1059" s="3"/>
      <c r="J1059" s="7"/>
      <c r="L1059" s="72"/>
      <c r="M1059" s="99"/>
    </row>
    <row r="1060" spans="1:13" s="6" customFormat="1" hidden="1">
      <c r="A1060" s="87"/>
      <c r="G1060" s="3"/>
      <c r="J1060" s="7"/>
      <c r="L1060" s="72"/>
      <c r="M1060" s="99"/>
    </row>
    <row r="1061" spans="1:13" s="6" customFormat="1" hidden="1">
      <c r="A1061" s="87"/>
      <c r="G1061" s="3"/>
      <c r="J1061" s="7"/>
      <c r="L1061" s="72"/>
      <c r="M1061" s="99"/>
    </row>
    <row r="1062" spans="1:13" s="6" customFormat="1" hidden="1">
      <c r="A1062" s="87"/>
      <c r="G1062" s="3"/>
      <c r="J1062" s="7"/>
      <c r="L1062" s="72"/>
      <c r="M1062" s="99"/>
    </row>
    <row r="1063" spans="1:13" s="6" customFormat="1" hidden="1">
      <c r="A1063" s="87"/>
      <c r="G1063" s="3"/>
      <c r="J1063" s="7"/>
      <c r="L1063" s="72"/>
      <c r="M1063" s="99"/>
    </row>
    <row r="1064" spans="1:13" s="6" customFormat="1" hidden="1">
      <c r="A1064" s="87"/>
      <c r="G1064" s="3"/>
      <c r="J1064" s="7"/>
      <c r="L1064" s="72"/>
      <c r="M1064" s="99"/>
    </row>
    <row r="1065" spans="1:13" s="6" customFormat="1" hidden="1">
      <c r="A1065" s="87"/>
      <c r="G1065" s="3"/>
      <c r="J1065" s="7"/>
      <c r="L1065" s="72"/>
      <c r="M1065" s="99"/>
    </row>
    <row r="1066" spans="1:13" s="6" customFormat="1" hidden="1">
      <c r="A1066" s="87"/>
      <c r="G1066" s="3"/>
      <c r="J1066" s="7"/>
      <c r="L1066" s="72"/>
      <c r="M1066" s="99"/>
    </row>
    <row r="1067" spans="1:13" s="6" customFormat="1" hidden="1">
      <c r="A1067" s="87"/>
      <c r="G1067" s="3"/>
      <c r="J1067" s="7"/>
      <c r="L1067" s="72"/>
      <c r="M1067" s="99"/>
    </row>
    <row r="1068" spans="1:13" s="6" customFormat="1" hidden="1">
      <c r="A1068" s="87"/>
      <c r="G1068" s="3"/>
      <c r="J1068" s="7"/>
      <c r="L1068" s="72"/>
      <c r="M1068" s="99"/>
    </row>
    <row r="1069" spans="1:13" s="6" customFormat="1" hidden="1">
      <c r="A1069" s="87"/>
      <c r="G1069" s="3"/>
      <c r="J1069" s="7"/>
      <c r="L1069" s="72"/>
      <c r="M1069" s="99"/>
    </row>
    <row r="1070" spans="1:13" s="6" customFormat="1" hidden="1">
      <c r="A1070" s="87"/>
      <c r="G1070" s="3"/>
      <c r="J1070" s="7"/>
      <c r="L1070" s="72"/>
      <c r="M1070" s="99"/>
    </row>
    <row r="1071" spans="1:13" s="6" customFormat="1" hidden="1">
      <c r="A1071" s="87"/>
      <c r="G1071" s="3"/>
      <c r="J1071" s="7"/>
      <c r="L1071" s="72"/>
      <c r="M1071" s="99"/>
    </row>
    <row r="1072" spans="1:13" s="6" customFormat="1" hidden="1">
      <c r="A1072" s="87"/>
      <c r="G1072" s="3"/>
      <c r="J1072" s="7"/>
      <c r="L1072" s="72"/>
      <c r="M1072" s="99"/>
    </row>
    <row r="1073" spans="1:13" s="6" customFormat="1" hidden="1">
      <c r="A1073" s="87"/>
      <c r="G1073" s="3"/>
      <c r="J1073" s="7"/>
      <c r="L1073" s="72"/>
      <c r="M1073" s="99"/>
    </row>
    <row r="1074" spans="1:13" s="6" customFormat="1" hidden="1">
      <c r="A1074" s="87"/>
      <c r="G1074" s="3"/>
      <c r="J1074" s="7"/>
      <c r="L1074" s="72"/>
      <c r="M1074" s="99"/>
    </row>
    <row r="1075" spans="1:13" s="6" customFormat="1" hidden="1">
      <c r="A1075" s="87"/>
      <c r="G1075" s="3"/>
      <c r="J1075" s="7"/>
      <c r="L1075" s="72"/>
      <c r="M1075" s="99"/>
    </row>
    <row r="1076" spans="1:13" s="6" customFormat="1" hidden="1">
      <c r="A1076" s="87"/>
      <c r="G1076" s="3"/>
      <c r="J1076" s="7"/>
      <c r="L1076" s="72"/>
      <c r="M1076" s="99"/>
    </row>
    <row r="1077" spans="1:13" s="6" customFormat="1" hidden="1">
      <c r="A1077" s="87"/>
      <c r="G1077" s="3"/>
      <c r="J1077" s="7"/>
      <c r="L1077" s="72"/>
      <c r="M1077" s="99"/>
    </row>
    <row r="1078" spans="1:13" s="6" customFormat="1" hidden="1">
      <c r="A1078" s="87"/>
      <c r="G1078" s="3"/>
      <c r="J1078" s="7"/>
      <c r="L1078" s="72"/>
      <c r="M1078" s="99"/>
    </row>
    <row r="1079" spans="1:13" s="6" customFormat="1" hidden="1">
      <c r="A1079" s="87"/>
      <c r="G1079" s="3"/>
      <c r="J1079" s="7"/>
      <c r="L1079" s="72"/>
      <c r="M1079" s="99"/>
    </row>
    <row r="1080" spans="1:13" s="6" customFormat="1" hidden="1">
      <c r="A1080" s="87"/>
      <c r="G1080" s="3"/>
      <c r="J1080" s="7"/>
      <c r="L1080" s="72"/>
      <c r="M1080" s="99"/>
    </row>
    <row r="1081" spans="1:13" s="6" customFormat="1" hidden="1">
      <c r="A1081" s="87"/>
      <c r="G1081" s="3"/>
      <c r="J1081" s="7"/>
      <c r="L1081" s="72"/>
      <c r="M1081" s="99"/>
    </row>
    <row r="1082" spans="1:13" s="6" customFormat="1" hidden="1">
      <c r="A1082" s="87"/>
      <c r="G1082" s="3"/>
      <c r="J1082" s="7"/>
      <c r="L1082" s="72"/>
      <c r="M1082" s="99"/>
    </row>
    <row r="1083" spans="1:13" s="6" customFormat="1" hidden="1">
      <c r="A1083" s="87"/>
      <c r="G1083" s="3"/>
      <c r="J1083" s="7"/>
      <c r="L1083" s="72"/>
      <c r="M1083" s="99"/>
    </row>
    <row r="1084" spans="1:13" s="6" customFormat="1" hidden="1">
      <c r="A1084" s="87"/>
      <c r="G1084" s="3"/>
      <c r="J1084" s="7"/>
      <c r="L1084" s="72"/>
      <c r="M1084" s="99"/>
    </row>
    <row r="1085" spans="1:13" s="6" customFormat="1" hidden="1">
      <c r="A1085" s="87"/>
      <c r="G1085" s="3"/>
      <c r="J1085" s="7"/>
      <c r="L1085" s="72"/>
      <c r="M1085" s="99"/>
    </row>
    <row r="1086" spans="1:13" s="6" customFormat="1" hidden="1">
      <c r="A1086" s="87"/>
      <c r="G1086" s="3"/>
      <c r="J1086" s="7"/>
      <c r="L1086" s="72"/>
      <c r="M1086" s="99"/>
    </row>
    <row r="1087" spans="1:13" s="6" customFormat="1" hidden="1">
      <c r="A1087" s="87"/>
      <c r="G1087" s="3"/>
      <c r="J1087" s="7"/>
      <c r="L1087" s="72"/>
      <c r="M1087" s="99"/>
    </row>
    <row r="1088" spans="1:13" s="6" customFormat="1" hidden="1">
      <c r="A1088" s="87"/>
      <c r="G1088" s="3"/>
      <c r="J1088" s="7"/>
      <c r="L1088" s="72"/>
      <c r="M1088" s="99"/>
    </row>
    <row r="1089" spans="1:13" s="6" customFormat="1" hidden="1">
      <c r="A1089" s="87"/>
      <c r="G1089" s="3"/>
      <c r="J1089" s="7"/>
      <c r="L1089" s="72"/>
      <c r="M1089" s="99"/>
    </row>
    <row r="1090" spans="1:13" s="6" customFormat="1" hidden="1">
      <c r="A1090" s="87"/>
      <c r="G1090" s="3"/>
      <c r="J1090" s="7"/>
      <c r="L1090" s="72"/>
      <c r="M1090" s="99"/>
    </row>
    <row r="1091" spans="1:13" s="6" customFormat="1" hidden="1">
      <c r="A1091" s="87"/>
      <c r="G1091" s="3"/>
      <c r="J1091" s="7"/>
      <c r="L1091" s="72"/>
      <c r="M1091" s="99"/>
    </row>
    <row r="1092" spans="1:13" s="6" customFormat="1" hidden="1">
      <c r="A1092" s="87"/>
      <c r="G1092" s="3"/>
      <c r="J1092" s="7"/>
      <c r="L1092" s="72"/>
      <c r="M1092" s="99"/>
    </row>
    <row r="1093" spans="1:13" s="6" customFormat="1" hidden="1">
      <c r="A1093" s="87"/>
      <c r="G1093" s="3"/>
      <c r="J1093" s="7"/>
      <c r="L1093" s="72"/>
      <c r="M1093" s="99"/>
    </row>
    <row r="1094" spans="1:13" s="6" customFormat="1" hidden="1">
      <c r="A1094" s="87"/>
      <c r="G1094" s="3"/>
      <c r="J1094" s="7"/>
      <c r="L1094" s="72"/>
      <c r="M1094" s="99"/>
    </row>
    <row r="1095" spans="1:13" s="6" customFormat="1" hidden="1">
      <c r="A1095" s="87"/>
      <c r="G1095" s="3"/>
      <c r="J1095" s="7"/>
      <c r="L1095" s="72"/>
      <c r="M1095" s="99"/>
    </row>
    <row r="1096" spans="1:13" s="6" customFormat="1" hidden="1">
      <c r="A1096" s="87"/>
      <c r="G1096" s="3"/>
      <c r="J1096" s="7"/>
      <c r="L1096" s="72"/>
      <c r="M1096" s="99"/>
    </row>
    <row r="1097" spans="1:13" s="6" customFormat="1" hidden="1">
      <c r="A1097" s="87"/>
      <c r="G1097" s="3"/>
      <c r="J1097" s="7"/>
      <c r="L1097" s="72"/>
      <c r="M1097" s="99"/>
    </row>
    <row r="1098" spans="1:13" s="6" customFormat="1" hidden="1">
      <c r="A1098" s="87"/>
      <c r="G1098" s="3"/>
      <c r="J1098" s="7"/>
      <c r="L1098" s="72"/>
      <c r="M1098" s="99"/>
    </row>
    <row r="1099" spans="1:13" s="6" customFormat="1" hidden="1">
      <c r="A1099" s="87"/>
      <c r="G1099" s="3"/>
      <c r="J1099" s="7"/>
      <c r="L1099" s="72"/>
      <c r="M1099" s="99"/>
    </row>
    <row r="1100" spans="1:13" s="6" customFormat="1" hidden="1">
      <c r="A1100" s="87"/>
      <c r="G1100" s="3"/>
      <c r="J1100" s="7"/>
      <c r="L1100" s="72"/>
      <c r="M1100" s="99"/>
    </row>
    <row r="1101" spans="1:13" s="6" customFormat="1" hidden="1">
      <c r="A1101" s="87"/>
      <c r="G1101" s="3"/>
      <c r="J1101" s="7"/>
      <c r="L1101" s="72"/>
      <c r="M1101" s="99"/>
    </row>
    <row r="1102" spans="1:13" s="6" customFormat="1" hidden="1">
      <c r="A1102" s="87"/>
      <c r="G1102" s="3"/>
      <c r="J1102" s="7"/>
      <c r="L1102" s="72"/>
      <c r="M1102" s="99"/>
    </row>
    <row r="1103" spans="1:13" s="6" customFormat="1" hidden="1">
      <c r="A1103" s="87"/>
      <c r="G1103" s="3"/>
      <c r="J1103" s="7"/>
      <c r="L1103" s="72"/>
      <c r="M1103" s="99"/>
    </row>
    <row r="1104" spans="1:13" s="6" customFormat="1" hidden="1">
      <c r="A1104" s="87"/>
      <c r="G1104" s="3"/>
      <c r="J1104" s="7"/>
      <c r="L1104" s="72"/>
      <c r="M1104" s="99"/>
    </row>
    <row r="1105" spans="1:13" s="6" customFormat="1" hidden="1">
      <c r="A1105" s="87"/>
      <c r="G1105" s="3"/>
      <c r="J1105" s="7"/>
      <c r="L1105" s="72"/>
      <c r="M1105" s="99"/>
    </row>
    <row r="1106" spans="1:13" s="6" customFormat="1" hidden="1">
      <c r="A1106" s="87"/>
      <c r="G1106" s="3"/>
      <c r="J1106" s="7"/>
      <c r="L1106" s="72"/>
      <c r="M1106" s="99"/>
    </row>
    <row r="1107" spans="1:13" s="6" customFormat="1" hidden="1">
      <c r="A1107" s="87"/>
      <c r="G1107" s="3"/>
      <c r="J1107" s="7"/>
      <c r="L1107" s="72"/>
      <c r="M1107" s="99"/>
    </row>
    <row r="1108" spans="1:13" s="6" customFormat="1" hidden="1">
      <c r="A1108" s="87"/>
      <c r="G1108" s="3"/>
      <c r="J1108" s="7"/>
      <c r="L1108" s="72"/>
      <c r="M1108" s="99"/>
    </row>
    <row r="1109" spans="1:13" s="6" customFormat="1" hidden="1">
      <c r="A1109" s="87"/>
      <c r="G1109" s="3"/>
      <c r="J1109" s="7"/>
      <c r="L1109" s="72"/>
      <c r="M1109" s="99"/>
    </row>
    <row r="1110" spans="1:13" s="6" customFormat="1" hidden="1">
      <c r="A1110" s="87"/>
      <c r="G1110" s="3"/>
      <c r="J1110" s="7"/>
      <c r="L1110" s="72"/>
      <c r="M1110" s="99"/>
    </row>
    <row r="1111" spans="1:13" s="6" customFormat="1" hidden="1">
      <c r="A1111" s="87"/>
      <c r="G1111" s="3"/>
      <c r="J1111" s="7"/>
      <c r="L1111" s="72"/>
      <c r="M1111" s="99"/>
    </row>
    <row r="1112" spans="1:13" s="6" customFormat="1" hidden="1">
      <c r="A1112" s="87"/>
      <c r="G1112" s="3"/>
      <c r="J1112" s="7"/>
      <c r="L1112" s="72"/>
      <c r="M1112" s="99"/>
    </row>
    <row r="1113" spans="1:13" s="6" customFormat="1" hidden="1">
      <c r="A1113" s="87"/>
      <c r="G1113" s="3"/>
      <c r="J1113" s="7"/>
      <c r="L1113" s="72"/>
      <c r="M1113" s="99"/>
    </row>
    <row r="1114" spans="1:13" s="6" customFormat="1" hidden="1">
      <c r="A1114" s="87"/>
      <c r="G1114" s="3"/>
      <c r="J1114" s="7"/>
      <c r="L1114" s="72"/>
      <c r="M1114" s="99"/>
    </row>
    <row r="1115" spans="1:13" s="6" customFormat="1" hidden="1">
      <c r="A1115" s="87"/>
      <c r="G1115" s="3"/>
      <c r="J1115" s="7"/>
      <c r="L1115" s="72"/>
      <c r="M1115" s="99"/>
    </row>
    <row r="1116" spans="1:13" s="6" customFormat="1" hidden="1">
      <c r="A1116" s="87"/>
      <c r="G1116" s="3"/>
      <c r="J1116" s="7"/>
      <c r="L1116" s="72"/>
      <c r="M1116" s="99"/>
    </row>
    <row r="1117" spans="1:13" s="6" customFormat="1" hidden="1">
      <c r="A1117" s="87"/>
      <c r="G1117" s="3"/>
      <c r="J1117" s="7"/>
      <c r="L1117" s="72"/>
      <c r="M1117" s="99"/>
    </row>
    <row r="1118" spans="1:13" s="6" customFormat="1" hidden="1">
      <c r="A1118" s="87"/>
      <c r="G1118" s="3"/>
      <c r="J1118" s="7"/>
      <c r="L1118" s="72"/>
      <c r="M1118" s="99"/>
    </row>
    <row r="1119" spans="1:13" s="6" customFormat="1" hidden="1">
      <c r="A1119" s="87"/>
      <c r="G1119" s="3"/>
      <c r="J1119" s="7"/>
      <c r="L1119" s="72"/>
      <c r="M1119" s="99"/>
    </row>
    <row r="1120" spans="1:13" s="6" customFormat="1" hidden="1">
      <c r="A1120" s="87"/>
      <c r="G1120" s="3"/>
      <c r="J1120" s="7"/>
      <c r="L1120" s="72"/>
      <c r="M1120" s="99"/>
    </row>
    <row r="1121" spans="1:13" s="6" customFormat="1" hidden="1">
      <c r="A1121" s="87"/>
      <c r="G1121" s="3"/>
      <c r="J1121" s="7"/>
      <c r="L1121" s="72"/>
      <c r="M1121" s="99"/>
    </row>
    <row r="1122" spans="1:13" s="6" customFormat="1" hidden="1">
      <c r="A1122" s="87"/>
      <c r="G1122" s="3"/>
      <c r="J1122" s="7"/>
      <c r="L1122" s="72"/>
      <c r="M1122" s="99"/>
    </row>
    <row r="1123" spans="1:13" s="6" customFormat="1" hidden="1">
      <c r="A1123" s="87"/>
      <c r="G1123" s="3"/>
      <c r="J1123" s="7"/>
      <c r="L1123" s="72"/>
      <c r="M1123" s="99"/>
    </row>
    <row r="1124" spans="1:13" s="6" customFormat="1" hidden="1">
      <c r="A1124" s="87"/>
      <c r="G1124" s="3"/>
      <c r="J1124" s="7"/>
      <c r="L1124" s="72"/>
      <c r="M1124" s="99"/>
    </row>
    <row r="1125" spans="1:13" s="6" customFormat="1" hidden="1">
      <c r="A1125" s="87"/>
      <c r="G1125" s="3"/>
      <c r="J1125" s="7"/>
      <c r="L1125" s="72"/>
      <c r="M1125" s="99"/>
    </row>
    <row r="1126" spans="1:13" s="6" customFormat="1" hidden="1">
      <c r="A1126" s="87"/>
      <c r="G1126" s="3"/>
      <c r="J1126" s="7"/>
      <c r="L1126" s="72"/>
      <c r="M1126" s="99"/>
    </row>
    <row r="1127" spans="1:13" s="6" customFormat="1" hidden="1">
      <c r="A1127" s="87"/>
      <c r="G1127" s="3"/>
      <c r="J1127" s="7"/>
      <c r="L1127" s="72"/>
      <c r="M1127" s="99"/>
    </row>
    <row r="1128" spans="1:13" s="6" customFormat="1" hidden="1">
      <c r="A1128" s="87"/>
      <c r="G1128" s="3"/>
      <c r="J1128" s="7"/>
      <c r="L1128" s="72"/>
      <c r="M1128" s="99"/>
    </row>
    <row r="1129" spans="1:13" s="6" customFormat="1" hidden="1">
      <c r="A1129" s="87"/>
      <c r="G1129" s="3"/>
      <c r="J1129" s="7"/>
      <c r="L1129" s="72"/>
      <c r="M1129" s="99"/>
    </row>
    <row r="1130" spans="1:13" s="6" customFormat="1" hidden="1">
      <c r="A1130" s="87"/>
      <c r="G1130" s="3"/>
      <c r="J1130" s="7"/>
      <c r="L1130" s="72"/>
      <c r="M1130" s="99"/>
    </row>
    <row r="1131" spans="1:13" s="6" customFormat="1" hidden="1">
      <c r="A1131" s="87"/>
      <c r="G1131" s="3"/>
      <c r="J1131" s="7"/>
      <c r="L1131" s="72"/>
      <c r="M1131" s="99"/>
    </row>
    <row r="1132" spans="1:13" s="6" customFormat="1" hidden="1">
      <c r="A1132" s="87"/>
      <c r="G1132" s="3"/>
      <c r="J1132" s="7"/>
      <c r="L1132" s="72"/>
      <c r="M1132" s="99"/>
    </row>
    <row r="1133" spans="1:13" s="6" customFormat="1" hidden="1">
      <c r="A1133" s="87"/>
      <c r="G1133" s="3"/>
      <c r="J1133" s="7"/>
      <c r="L1133" s="72"/>
      <c r="M1133" s="99"/>
    </row>
    <row r="1134" spans="1:13" s="6" customFormat="1" hidden="1">
      <c r="A1134" s="87"/>
      <c r="G1134" s="3"/>
      <c r="J1134" s="7"/>
      <c r="L1134" s="72"/>
      <c r="M1134" s="99"/>
    </row>
    <row r="1135" spans="1:13" s="6" customFormat="1" hidden="1">
      <c r="A1135" s="87"/>
      <c r="G1135" s="3"/>
      <c r="J1135" s="7"/>
      <c r="L1135" s="72"/>
      <c r="M1135" s="99"/>
    </row>
    <row r="1136" spans="1:13" s="6" customFormat="1" hidden="1">
      <c r="A1136" s="87"/>
      <c r="G1136" s="3"/>
      <c r="J1136" s="7"/>
      <c r="L1136" s="72"/>
      <c r="M1136" s="99"/>
    </row>
    <row r="1137" spans="1:13" s="6" customFormat="1" hidden="1">
      <c r="A1137" s="87"/>
      <c r="G1137" s="3"/>
      <c r="J1137" s="7"/>
      <c r="L1137" s="72"/>
      <c r="M1137" s="99"/>
    </row>
    <row r="1138" spans="1:13" s="6" customFormat="1" hidden="1">
      <c r="A1138" s="87"/>
      <c r="G1138" s="3"/>
      <c r="J1138" s="7"/>
      <c r="L1138" s="72"/>
      <c r="M1138" s="99"/>
    </row>
    <row r="1139" spans="1:13" s="6" customFormat="1" hidden="1">
      <c r="A1139" s="87"/>
      <c r="G1139" s="3"/>
      <c r="J1139" s="7"/>
      <c r="L1139" s="72"/>
      <c r="M1139" s="99"/>
    </row>
    <row r="1140" spans="1:13" s="6" customFormat="1" hidden="1">
      <c r="A1140" s="87"/>
      <c r="G1140" s="3"/>
      <c r="J1140" s="7"/>
      <c r="L1140" s="72"/>
      <c r="M1140" s="99"/>
    </row>
    <row r="1141" spans="1:13" s="6" customFormat="1" hidden="1">
      <c r="A1141" s="87"/>
      <c r="G1141" s="3"/>
      <c r="J1141" s="7"/>
      <c r="L1141" s="72"/>
      <c r="M1141" s="99"/>
    </row>
    <row r="1142" spans="1:13" s="6" customFormat="1" hidden="1">
      <c r="A1142" s="87"/>
      <c r="G1142" s="3"/>
      <c r="J1142" s="7"/>
      <c r="L1142" s="72"/>
      <c r="M1142" s="99"/>
    </row>
    <row r="1143" spans="1:13" s="6" customFormat="1" hidden="1">
      <c r="A1143" s="87"/>
      <c r="G1143" s="3"/>
      <c r="J1143" s="7"/>
      <c r="L1143" s="72"/>
      <c r="M1143" s="99"/>
    </row>
    <row r="1144" spans="1:13" s="6" customFormat="1" hidden="1">
      <c r="A1144" s="87"/>
      <c r="G1144" s="3"/>
      <c r="J1144" s="7"/>
      <c r="L1144" s="72"/>
      <c r="M1144" s="99"/>
    </row>
    <row r="1145" spans="1:13" s="6" customFormat="1" hidden="1">
      <c r="A1145" s="87"/>
      <c r="G1145" s="3"/>
      <c r="J1145" s="7"/>
      <c r="L1145" s="72"/>
      <c r="M1145" s="99"/>
    </row>
    <row r="1146" spans="1:13" s="6" customFormat="1" hidden="1">
      <c r="A1146" s="87"/>
      <c r="G1146" s="3"/>
      <c r="J1146" s="7"/>
      <c r="L1146" s="72"/>
      <c r="M1146" s="99"/>
    </row>
    <row r="1147" spans="1:13" s="6" customFormat="1" hidden="1">
      <c r="A1147" s="87"/>
      <c r="G1147" s="3"/>
      <c r="J1147" s="7"/>
      <c r="L1147" s="72"/>
      <c r="M1147" s="99"/>
    </row>
    <row r="1148" spans="1:13" s="6" customFormat="1" hidden="1">
      <c r="A1148" s="87"/>
      <c r="G1148" s="3"/>
      <c r="J1148" s="7"/>
      <c r="L1148" s="72"/>
      <c r="M1148" s="99"/>
    </row>
    <row r="1149" spans="1:13" s="6" customFormat="1" hidden="1">
      <c r="A1149" s="87"/>
      <c r="G1149" s="3"/>
      <c r="J1149" s="7"/>
      <c r="L1149" s="72"/>
      <c r="M1149" s="99"/>
    </row>
    <row r="1150" spans="1:13" s="6" customFormat="1" hidden="1">
      <c r="A1150" s="87"/>
      <c r="G1150" s="3"/>
      <c r="J1150" s="7"/>
      <c r="L1150" s="72"/>
      <c r="M1150" s="99"/>
    </row>
    <row r="1151" spans="1:13" s="6" customFormat="1" hidden="1">
      <c r="A1151" s="87"/>
      <c r="G1151" s="3"/>
      <c r="J1151" s="7"/>
      <c r="L1151" s="72"/>
      <c r="M1151" s="99"/>
    </row>
    <row r="1152" spans="1:13" s="6" customFormat="1" hidden="1">
      <c r="A1152" s="87"/>
      <c r="G1152" s="3"/>
      <c r="J1152" s="7"/>
      <c r="L1152" s="72"/>
      <c r="M1152" s="99"/>
    </row>
    <row r="1153" spans="1:13" s="6" customFormat="1" hidden="1">
      <c r="A1153" s="87"/>
      <c r="G1153" s="3"/>
      <c r="J1153" s="7"/>
      <c r="L1153" s="72"/>
      <c r="M1153" s="99"/>
    </row>
    <row r="1154" spans="1:13" s="6" customFormat="1" hidden="1">
      <c r="A1154" s="87"/>
      <c r="G1154" s="3"/>
      <c r="J1154" s="7"/>
      <c r="L1154" s="72"/>
      <c r="M1154" s="99"/>
    </row>
    <row r="1155" spans="1:13" s="6" customFormat="1" hidden="1">
      <c r="A1155" s="87"/>
      <c r="G1155" s="3"/>
      <c r="J1155" s="7"/>
      <c r="L1155" s="72"/>
      <c r="M1155" s="99"/>
    </row>
    <row r="1156" spans="1:13" s="6" customFormat="1" hidden="1">
      <c r="A1156" s="87"/>
      <c r="G1156" s="3"/>
      <c r="J1156" s="7"/>
      <c r="L1156" s="72"/>
      <c r="M1156" s="99"/>
    </row>
    <row r="1157" spans="1:13" s="6" customFormat="1" hidden="1">
      <c r="A1157" s="87"/>
      <c r="G1157" s="3"/>
      <c r="J1157" s="7"/>
      <c r="L1157" s="72"/>
      <c r="M1157" s="99"/>
    </row>
    <row r="1158" spans="1:13" s="6" customFormat="1" hidden="1">
      <c r="A1158" s="87"/>
      <c r="G1158" s="3"/>
      <c r="J1158" s="7"/>
      <c r="L1158" s="72"/>
      <c r="M1158" s="99"/>
    </row>
    <row r="1159" spans="1:13" s="6" customFormat="1" hidden="1">
      <c r="A1159" s="87"/>
      <c r="G1159" s="3"/>
      <c r="J1159" s="7"/>
      <c r="L1159" s="72"/>
      <c r="M1159" s="99"/>
    </row>
    <row r="1160" spans="1:13" s="6" customFormat="1" hidden="1">
      <c r="A1160" s="87"/>
      <c r="G1160" s="3"/>
      <c r="J1160" s="7"/>
      <c r="L1160" s="72"/>
      <c r="M1160" s="99"/>
    </row>
    <row r="1161" spans="1:13" s="6" customFormat="1" hidden="1">
      <c r="A1161" s="87"/>
      <c r="G1161" s="3"/>
      <c r="J1161" s="7"/>
      <c r="L1161" s="72"/>
      <c r="M1161" s="99"/>
    </row>
    <row r="1162" spans="1:13" s="6" customFormat="1" hidden="1">
      <c r="A1162" s="87"/>
      <c r="G1162" s="3"/>
      <c r="J1162" s="7"/>
      <c r="L1162" s="72"/>
      <c r="M1162" s="99"/>
    </row>
    <row r="1163" spans="1:13" s="6" customFormat="1" hidden="1">
      <c r="A1163" s="87"/>
      <c r="G1163" s="3"/>
      <c r="J1163" s="7"/>
      <c r="L1163" s="72"/>
      <c r="M1163" s="99"/>
    </row>
    <row r="1164" spans="1:13" s="6" customFormat="1" hidden="1">
      <c r="A1164" s="87"/>
      <c r="G1164" s="3"/>
      <c r="J1164" s="7"/>
      <c r="L1164" s="72"/>
      <c r="M1164" s="99"/>
    </row>
    <row r="1165" spans="1:13" s="6" customFormat="1" hidden="1">
      <c r="A1165" s="87"/>
      <c r="G1165" s="3"/>
      <c r="J1165" s="7"/>
      <c r="L1165" s="72"/>
      <c r="M1165" s="99"/>
    </row>
    <row r="1166" spans="1:13" s="6" customFormat="1" hidden="1">
      <c r="A1166" s="87"/>
      <c r="G1166" s="3"/>
      <c r="J1166" s="7"/>
      <c r="L1166" s="72"/>
      <c r="M1166" s="99"/>
    </row>
    <row r="1167" spans="1:13" s="6" customFormat="1" hidden="1">
      <c r="A1167" s="87"/>
      <c r="G1167" s="3"/>
      <c r="J1167" s="7"/>
      <c r="L1167" s="72"/>
      <c r="M1167" s="99"/>
    </row>
    <row r="1168" spans="1:13" s="6" customFormat="1" hidden="1">
      <c r="A1168" s="87"/>
      <c r="G1168" s="3"/>
      <c r="J1168" s="7"/>
      <c r="L1168" s="72"/>
      <c r="M1168" s="99"/>
    </row>
    <row r="1169" spans="1:13" s="6" customFormat="1" hidden="1">
      <c r="A1169" s="87"/>
      <c r="G1169" s="3"/>
      <c r="J1169" s="7"/>
      <c r="L1169" s="72"/>
      <c r="M1169" s="99"/>
    </row>
    <row r="1170" spans="1:13" s="6" customFormat="1" hidden="1">
      <c r="A1170" s="87"/>
      <c r="G1170" s="3"/>
      <c r="J1170" s="7"/>
      <c r="L1170" s="72"/>
      <c r="M1170" s="99"/>
    </row>
    <row r="1171" spans="1:13" s="6" customFormat="1" hidden="1">
      <c r="A1171" s="87"/>
      <c r="G1171" s="3"/>
      <c r="J1171" s="7"/>
      <c r="L1171" s="72"/>
      <c r="M1171" s="99"/>
    </row>
    <row r="1172" spans="1:13" s="6" customFormat="1" hidden="1">
      <c r="A1172" s="87"/>
      <c r="G1172" s="3"/>
      <c r="J1172" s="7"/>
      <c r="L1172" s="72"/>
      <c r="M1172" s="99"/>
    </row>
    <row r="1173" spans="1:13" s="6" customFormat="1" hidden="1">
      <c r="A1173" s="87"/>
      <c r="G1173" s="3"/>
      <c r="J1173" s="7"/>
      <c r="L1173" s="72"/>
      <c r="M1173" s="99"/>
    </row>
    <row r="1174" spans="1:13" s="6" customFormat="1" hidden="1">
      <c r="A1174" s="87"/>
      <c r="G1174" s="3"/>
      <c r="J1174" s="7"/>
      <c r="L1174" s="72"/>
      <c r="M1174" s="99"/>
    </row>
    <row r="1175" spans="1:13" s="6" customFormat="1" hidden="1">
      <c r="A1175" s="87"/>
      <c r="G1175" s="3"/>
      <c r="J1175" s="7"/>
      <c r="L1175" s="72"/>
      <c r="M1175" s="99"/>
    </row>
    <row r="1176" spans="1:13" s="6" customFormat="1" hidden="1">
      <c r="A1176" s="87"/>
      <c r="G1176" s="3"/>
      <c r="J1176" s="7"/>
      <c r="L1176" s="72"/>
      <c r="M1176" s="99"/>
    </row>
    <row r="1177" spans="1:13" s="6" customFormat="1" hidden="1">
      <c r="A1177" s="87"/>
      <c r="G1177" s="3"/>
      <c r="J1177" s="7"/>
      <c r="L1177" s="72"/>
      <c r="M1177" s="99"/>
    </row>
    <row r="1178" spans="1:13" s="6" customFormat="1" hidden="1">
      <c r="A1178" s="87"/>
      <c r="G1178" s="3"/>
      <c r="J1178" s="7"/>
      <c r="L1178" s="72"/>
      <c r="M1178" s="99"/>
    </row>
    <row r="1179" spans="1:13" s="6" customFormat="1" hidden="1">
      <c r="A1179" s="87"/>
      <c r="G1179" s="3"/>
      <c r="J1179" s="7"/>
      <c r="L1179" s="72"/>
      <c r="M1179" s="99"/>
    </row>
    <row r="1180" spans="1:13" s="6" customFormat="1" hidden="1">
      <c r="A1180" s="87"/>
      <c r="G1180" s="3"/>
      <c r="J1180" s="7"/>
      <c r="L1180" s="72"/>
      <c r="M1180" s="99"/>
    </row>
    <row r="1181" spans="1:13" s="6" customFormat="1" hidden="1">
      <c r="A1181" s="87"/>
      <c r="G1181" s="3"/>
      <c r="J1181" s="7"/>
      <c r="L1181" s="72"/>
      <c r="M1181" s="99"/>
    </row>
    <row r="1182" spans="1:13" s="6" customFormat="1" hidden="1">
      <c r="A1182" s="87"/>
      <c r="G1182" s="3"/>
      <c r="J1182" s="7"/>
      <c r="L1182" s="72"/>
      <c r="M1182" s="99"/>
    </row>
    <row r="1183" spans="1:13" s="6" customFormat="1" hidden="1">
      <c r="A1183" s="87"/>
      <c r="G1183" s="3"/>
      <c r="J1183" s="7"/>
      <c r="L1183" s="72"/>
      <c r="M1183" s="99"/>
    </row>
    <row r="1184" spans="1:13" s="6" customFormat="1" hidden="1">
      <c r="A1184" s="87"/>
      <c r="G1184" s="3"/>
      <c r="J1184" s="7"/>
      <c r="L1184" s="72"/>
      <c r="M1184" s="99"/>
    </row>
    <row r="1185" spans="1:13" s="6" customFormat="1" hidden="1">
      <c r="A1185" s="87"/>
      <c r="G1185" s="3"/>
      <c r="J1185" s="7"/>
      <c r="L1185" s="72"/>
      <c r="M1185" s="99"/>
    </row>
    <row r="1186" spans="1:13" s="6" customFormat="1" hidden="1">
      <c r="A1186" s="87"/>
      <c r="G1186" s="3"/>
      <c r="J1186" s="7"/>
      <c r="L1186" s="72"/>
      <c r="M1186" s="99"/>
    </row>
    <row r="1187" spans="1:13" s="6" customFormat="1" hidden="1">
      <c r="A1187" s="87"/>
      <c r="G1187" s="3"/>
      <c r="J1187" s="7"/>
      <c r="L1187" s="72"/>
      <c r="M1187" s="99"/>
    </row>
    <row r="1188" spans="1:13" s="6" customFormat="1" hidden="1">
      <c r="A1188" s="87"/>
      <c r="G1188" s="3"/>
      <c r="J1188" s="7"/>
      <c r="L1188" s="72"/>
      <c r="M1188" s="99"/>
    </row>
    <row r="1189" spans="1:13" s="6" customFormat="1" hidden="1">
      <c r="A1189" s="87"/>
      <c r="G1189" s="3"/>
      <c r="J1189" s="7"/>
      <c r="L1189" s="72"/>
      <c r="M1189" s="99"/>
    </row>
    <row r="1190" spans="1:13" s="6" customFormat="1" hidden="1">
      <c r="A1190" s="87"/>
      <c r="G1190" s="3"/>
      <c r="J1190" s="7"/>
      <c r="L1190" s="72"/>
      <c r="M1190" s="99"/>
    </row>
    <row r="1191" spans="1:13" s="6" customFormat="1" hidden="1">
      <c r="A1191" s="87"/>
      <c r="G1191" s="3"/>
      <c r="J1191" s="7"/>
      <c r="L1191" s="72"/>
      <c r="M1191" s="99"/>
    </row>
    <row r="1192" spans="1:13" s="6" customFormat="1" hidden="1">
      <c r="A1192" s="87"/>
      <c r="G1192" s="3"/>
      <c r="J1192" s="7"/>
      <c r="L1192" s="72"/>
      <c r="M1192" s="99"/>
    </row>
    <row r="1193" spans="1:13" s="6" customFormat="1" hidden="1">
      <c r="A1193" s="87"/>
      <c r="G1193" s="3"/>
      <c r="J1193" s="7"/>
      <c r="L1193" s="72"/>
      <c r="M1193" s="99"/>
    </row>
    <row r="1194" spans="1:13" s="6" customFormat="1" hidden="1">
      <c r="A1194" s="87"/>
      <c r="G1194" s="3"/>
      <c r="J1194" s="7"/>
      <c r="L1194" s="72"/>
      <c r="M1194" s="99"/>
    </row>
    <row r="1195" spans="1:13" s="6" customFormat="1" hidden="1">
      <c r="A1195" s="87"/>
      <c r="G1195" s="3"/>
      <c r="J1195" s="7"/>
      <c r="L1195" s="72"/>
      <c r="M1195" s="99"/>
    </row>
    <row r="1196" spans="1:13" s="6" customFormat="1" hidden="1">
      <c r="A1196" s="87"/>
      <c r="G1196" s="3"/>
      <c r="J1196" s="7"/>
      <c r="L1196" s="72"/>
      <c r="M1196" s="99"/>
    </row>
    <row r="1197" spans="1:13" s="6" customFormat="1" hidden="1">
      <c r="A1197" s="87"/>
      <c r="G1197" s="3"/>
      <c r="J1197" s="7"/>
      <c r="L1197" s="72"/>
      <c r="M1197" s="99"/>
    </row>
    <row r="1198" spans="1:13" s="6" customFormat="1" hidden="1">
      <c r="A1198" s="87"/>
      <c r="G1198" s="3"/>
      <c r="J1198" s="7"/>
      <c r="L1198" s="72"/>
      <c r="M1198" s="99"/>
    </row>
    <row r="1199" spans="1:13" s="6" customFormat="1" hidden="1">
      <c r="A1199" s="87"/>
      <c r="G1199" s="3"/>
      <c r="J1199" s="7"/>
      <c r="L1199" s="72"/>
      <c r="M1199" s="99"/>
    </row>
    <row r="1200" spans="1:13" s="6" customFormat="1" hidden="1">
      <c r="A1200" s="87"/>
      <c r="G1200" s="3"/>
      <c r="J1200" s="7"/>
      <c r="L1200" s="72"/>
      <c r="M1200" s="99"/>
    </row>
    <row r="1201" spans="1:13" s="6" customFormat="1" hidden="1">
      <c r="A1201" s="87"/>
      <c r="G1201" s="3"/>
      <c r="J1201" s="7"/>
      <c r="L1201" s="72"/>
      <c r="M1201" s="99"/>
    </row>
    <row r="1202" spans="1:13" s="6" customFormat="1" hidden="1">
      <c r="A1202" s="87"/>
      <c r="G1202" s="3"/>
      <c r="J1202" s="7"/>
      <c r="L1202" s="72"/>
      <c r="M1202" s="99"/>
    </row>
    <row r="1203" spans="1:13" s="6" customFormat="1" hidden="1">
      <c r="A1203" s="87"/>
      <c r="G1203" s="3"/>
      <c r="J1203" s="7"/>
      <c r="L1203" s="72"/>
      <c r="M1203" s="99"/>
    </row>
    <row r="1204" spans="1:13" s="6" customFormat="1" hidden="1">
      <c r="A1204" s="87"/>
      <c r="G1204" s="3"/>
      <c r="J1204" s="7"/>
      <c r="L1204" s="72"/>
      <c r="M1204" s="99"/>
    </row>
    <row r="1205" spans="1:13" s="6" customFormat="1" hidden="1">
      <c r="A1205" s="87"/>
      <c r="G1205" s="3"/>
      <c r="J1205" s="7"/>
      <c r="L1205" s="72"/>
      <c r="M1205" s="99"/>
    </row>
    <row r="1206" spans="1:13" s="6" customFormat="1" hidden="1">
      <c r="A1206" s="87"/>
      <c r="G1206" s="3"/>
      <c r="J1206" s="7"/>
      <c r="L1206" s="72"/>
      <c r="M1206" s="99"/>
    </row>
    <row r="1207" spans="1:13" s="6" customFormat="1" hidden="1">
      <c r="A1207" s="87"/>
      <c r="G1207" s="3"/>
      <c r="J1207" s="7"/>
      <c r="L1207" s="72"/>
      <c r="M1207" s="99"/>
    </row>
    <row r="1208" spans="1:13" s="6" customFormat="1" hidden="1">
      <c r="A1208" s="87"/>
      <c r="G1208" s="3"/>
      <c r="J1208" s="7"/>
      <c r="L1208" s="72"/>
      <c r="M1208" s="99"/>
    </row>
    <row r="1209" spans="1:13" s="6" customFormat="1" hidden="1">
      <c r="A1209" s="87"/>
      <c r="G1209" s="3"/>
      <c r="J1209" s="7"/>
      <c r="L1209" s="72"/>
      <c r="M1209" s="99"/>
    </row>
    <row r="1210" spans="1:13" s="6" customFormat="1" hidden="1">
      <c r="A1210" s="87"/>
      <c r="G1210" s="3"/>
      <c r="J1210" s="7"/>
      <c r="L1210" s="72"/>
      <c r="M1210" s="99"/>
    </row>
    <row r="1211" spans="1:13" s="6" customFormat="1" hidden="1">
      <c r="A1211" s="87"/>
      <c r="G1211" s="3"/>
      <c r="J1211" s="7"/>
      <c r="L1211" s="72"/>
      <c r="M1211" s="99"/>
    </row>
    <row r="1212" spans="1:13" s="6" customFormat="1" hidden="1">
      <c r="A1212" s="87"/>
      <c r="G1212" s="3"/>
      <c r="J1212" s="7"/>
      <c r="L1212" s="72"/>
      <c r="M1212" s="99"/>
    </row>
    <row r="1213" spans="1:13" s="6" customFormat="1" hidden="1">
      <c r="A1213" s="87"/>
      <c r="G1213" s="3"/>
      <c r="J1213" s="7"/>
      <c r="L1213" s="72"/>
      <c r="M1213" s="99"/>
    </row>
    <row r="1214" spans="1:13" s="6" customFormat="1" hidden="1">
      <c r="A1214" s="87"/>
      <c r="G1214" s="3"/>
      <c r="J1214" s="7"/>
      <c r="L1214" s="72"/>
      <c r="M1214" s="99"/>
    </row>
    <row r="1215" spans="1:13" s="6" customFormat="1" hidden="1">
      <c r="A1215" s="87"/>
      <c r="G1215" s="3"/>
      <c r="J1215" s="7"/>
      <c r="L1215" s="72"/>
      <c r="M1215" s="99"/>
    </row>
    <row r="1216" spans="1:13" s="6" customFormat="1" hidden="1">
      <c r="A1216" s="87"/>
      <c r="G1216" s="3"/>
      <c r="J1216" s="7"/>
      <c r="L1216" s="72"/>
      <c r="M1216" s="99"/>
    </row>
    <row r="1217" spans="1:13" s="6" customFormat="1" hidden="1">
      <c r="A1217" s="87"/>
      <c r="G1217" s="3"/>
      <c r="J1217" s="7"/>
      <c r="L1217" s="72"/>
      <c r="M1217" s="99"/>
    </row>
    <row r="1218" spans="1:13" s="6" customFormat="1" hidden="1">
      <c r="A1218" s="87"/>
      <c r="G1218" s="3"/>
      <c r="J1218" s="7"/>
      <c r="L1218" s="72"/>
      <c r="M1218" s="99"/>
    </row>
    <row r="1219" spans="1:13" s="6" customFormat="1" hidden="1">
      <c r="A1219" s="87"/>
      <c r="G1219" s="3"/>
      <c r="J1219" s="7"/>
      <c r="L1219" s="72"/>
      <c r="M1219" s="99"/>
    </row>
    <row r="1220" spans="1:13" s="6" customFormat="1" hidden="1">
      <c r="A1220" s="87"/>
      <c r="G1220" s="3"/>
      <c r="J1220" s="7"/>
      <c r="L1220" s="72"/>
      <c r="M1220" s="99"/>
    </row>
    <row r="1221" spans="1:13" s="6" customFormat="1" hidden="1">
      <c r="A1221" s="87"/>
      <c r="G1221" s="3"/>
      <c r="J1221" s="7"/>
      <c r="L1221" s="72"/>
      <c r="M1221" s="99"/>
    </row>
    <row r="1222" spans="1:13" s="6" customFormat="1" hidden="1">
      <c r="A1222" s="87"/>
      <c r="G1222" s="3"/>
      <c r="J1222" s="7"/>
      <c r="L1222" s="72"/>
      <c r="M1222" s="99"/>
    </row>
    <row r="1223" spans="1:13" s="6" customFormat="1" hidden="1">
      <c r="A1223" s="87"/>
      <c r="G1223" s="3"/>
      <c r="J1223" s="7"/>
      <c r="L1223" s="72"/>
      <c r="M1223" s="99"/>
    </row>
    <row r="1224" spans="1:13" s="6" customFormat="1" hidden="1">
      <c r="A1224" s="87"/>
      <c r="G1224" s="3"/>
      <c r="J1224" s="7"/>
      <c r="L1224" s="72"/>
      <c r="M1224" s="99"/>
    </row>
    <row r="1225" spans="1:13" s="6" customFormat="1" hidden="1">
      <c r="A1225" s="87"/>
      <c r="G1225" s="3"/>
      <c r="J1225" s="7"/>
      <c r="L1225" s="72"/>
      <c r="M1225" s="99"/>
    </row>
    <row r="1226" spans="1:13" s="6" customFormat="1" hidden="1">
      <c r="A1226" s="87"/>
      <c r="G1226" s="3"/>
      <c r="J1226" s="7"/>
      <c r="L1226" s="72"/>
      <c r="M1226" s="99"/>
    </row>
    <row r="1227" spans="1:13" s="6" customFormat="1" hidden="1">
      <c r="A1227" s="87"/>
      <c r="G1227" s="3"/>
      <c r="J1227" s="7"/>
      <c r="L1227" s="72"/>
      <c r="M1227" s="99"/>
    </row>
    <row r="1228" spans="1:13" s="6" customFormat="1" hidden="1">
      <c r="A1228" s="87"/>
      <c r="G1228" s="3"/>
      <c r="J1228" s="7"/>
      <c r="L1228" s="72"/>
      <c r="M1228" s="99"/>
    </row>
    <row r="1229" spans="1:13" s="6" customFormat="1" hidden="1">
      <c r="A1229" s="87"/>
      <c r="G1229" s="3"/>
      <c r="J1229" s="7"/>
      <c r="L1229" s="72"/>
      <c r="M1229" s="99"/>
    </row>
    <row r="1230" spans="1:13" s="6" customFormat="1" hidden="1">
      <c r="A1230" s="87"/>
      <c r="G1230" s="3"/>
      <c r="J1230" s="7"/>
      <c r="L1230" s="72"/>
      <c r="M1230" s="99"/>
    </row>
    <row r="1231" spans="1:13" s="6" customFormat="1" hidden="1">
      <c r="A1231" s="87"/>
      <c r="G1231" s="3"/>
      <c r="J1231" s="7"/>
      <c r="L1231" s="72"/>
      <c r="M1231" s="99"/>
    </row>
    <row r="1232" spans="1:13" s="6" customFormat="1" hidden="1">
      <c r="A1232" s="87"/>
      <c r="G1232" s="3"/>
      <c r="J1232" s="7"/>
      <c r="L1232" s="72"/>
      <c r="M1232" s="99"/>
    </row>
    <row r="1233" spans="1:13" s="6" customFormat="1" hidden="1">
      <c r="A1233" s="87"/>
      <c r="G1233" s="3"/>
      <c r="J1233" s="7"/>
      <c r="L1233" s="72"/>
      <c r="M1233" s="99"/>
    </row>
    <row r="1234" spans="1:13" s="6" customFormat="1" hidden="1">
      <c r="A1234" s="87"/>
      <c r="G1234" s="3"/>
      <c r="J1234" s="7"/>
      <c r="L1234" s="72"/>
      <c r="M1234" s="99"/>
    </row>
    <row r="1235" spans="1:13" s="6" customFormat="1" hidden="1">
      <c r="A1235" s="87"/>
      <c r="G1235" s="3"/>
      <c r="J1235" s="7"/>
      <c r="L1235" s="72"/>
      <c r="M1235" s="99"/>
    </row>
    <row r="1236" spans="1:13" s="6" customFormat="1" hidden="1">
      <c r="A1236" s="87"/>
      <c r="G1236" s="3"/>
      <c r="J1236" s="7"/>
      <c r="L1236" s="72"/>
      <c r="M1236" s="99"/>
    </row>
    <row r="1237" spans="1:13" s="6" customFormat="1" hidden="1">
      <c r="A1237" s="87"/>
      <c r="G1237" s="3"/>
      <c r="J1237" s="7"/>
      <c r="L1237" s="72"/>
      <c r="M1237" s="99"/>
    </row>
    <row r="1238" spans="1:13" s="6" customFormat="1" hidden="1">
      <c r="A1238" s="87"/>
      <c r="G1238" s="3"/>
      <c r="J1238" s="7"/>
      <c r="L1238" s="72"/>
      <c r="M1238" s="99"/>
    </row>
    <row r="1239" spans="1:13" s="6" customFormat="1" hidden="1">
      <c r="A1239" s="87"/>
      <c r="G1239" s="3"/>
      <c r="J1239" s="7"/>
      <c r="L1239" s="72"/>
      <c r="M1239" s="99"/>
    </row>
    <row r="1240" spans="1:13" s="6" customFormat="1" hidden="1">
      <c r="A1240" s="87"/>
      <c r="G1240" s="3"/>
      <c r="J1240" s="7"/>
      <c r="L1240" s="72"/>
      <c r="M1240" s="99"/>
    </row>
    <row r="1241" spans="1:13" s="6" customFormat="1" hidden="1">
      <c r="A1241" s="87"/>
      <c r="G1241" s="3"/>
      <c r="J1241" s="7"/>
      <c r="L1241" s="72"/>
      <c r="M1241" s="99"/>
    </row>
    <row r="1242" spans="1:13" s="6" customFormat="1" hidden="1">
      <c r="A1242" s="87"/>
      <c r="G1242" s="3"/>
      <c r="J1242" s="7"/>
      <c r="L1242" s="72"/>
      <c r="M1242" s="99"/>
    </row>
    <row r="1243" spans="1:13" s="6" customFormat="1" hidden="1">
      <c r="A1243" s="87"/>
      <c r="G1243" s="3"/>
      <c r="J1243" s="7"/>
      <c r="L1243" s="72"/>
      <c r="M1243" s="99"/>
    </row>
    <row r="1244" spans="1:13" s="6" customFormat="1" hidden="1">
      <c r="A1244" s="87"/>
      <c r="G1244" s="3"/>
      <c r="J1244" s="7"/>
      <c r="L1244" s="72"/>
      <c r="M1244" s="99"/>
    </row>
    <row r="1245" spans="1:13" s="6" customFormat="1" hidden="1">
      <c r="A1245" s="87"/>
      <c r="G1245" s="3"/>
      <c r="J1245" s="7"/>
      <c r="L1245" s="72"/>
      <c r="M1245" s="99"/>
    </row>
    <row r="1246" spans="1:13" s="6" customFormat="1" hidden="1">
      <c r="A1246" s="87"/>
      <c r="G1246" s="3"/>
      <c r="J1246" s="7"/>
      <c r="L1246" s="72"/>
      <c r="M1246" s="99"/>
    </row>
    <row r="1247" spans="1:13" s="6" customFormat="1" hidden="1">
      <c r="A1247" s="87"/>
      <c r="G1247" s="3"/>
      <c r="J1247" s="7"/>
      <c r="L1247" s="72"/>
      <c r="M1247" s="99"/>
    </row>
    <row r="1248" spans="1:13" s="6" customFormat="1" hidden="1">
      <c r="A1248" s="87"/>
      <c r="G1248" s="3"/>
      <c r="J1248" s="7"/>
      <c r="L1248" s="72"/>
      <c r="M1248" s="99"/>
    </row>
    <row r="1249" spans="1:13" s="6" customFormat="1" hidden="1">
      <c r="A1249" s="87"/>
      <c r="G1249" s="3"/>
      <c r="J1249" s="7"/>
      <c r="L1249" s="72"/>
      <c r="M1249" s="99"/>
    </row>
    <row r="1250" spans="1:13" s="6" customFormat="1" hidden="1">
      <c r="A1250" s="87"/>
      <c r="G1250" s="3"/>
      <c r="J1250" s="7"/>
      <c r="L1250" s="72"/>
      <c r="M1250" s="99"/>
    </row>
    <row r="1251" spans="1:13" s="6" customFormat="1" hidden="1">
      <c r="A1251" s="87"/>
      <c r="G1251" s="3"/>
      <c r="J1251" s="7"/>
      <c r="L1251" s="72"/>
      <c r="M1251" s="99"/>
    </row>
    <row r="1252" spans="1:13" s="6" customFormat="1" hidden="1">
      <c r="A1252" s="87"/>
      <c r="G1252" s="3"/>
      <c r="J1252" s="7"/>
      <c r="L1252" s="72"/>
      <c r="M1252" s="99"/>
    </row>
    <row r="1253" spans="1:13" s="6" customFormat="1" hidden="1">
      <c r="A1253" s="87"/>
      <c r="G1253" s="3"/>
      <c r="J1253" s="7"/>
      <c r="L1253" s="72"/>
      <c r="M1253" s="99"/>
    </row>
    <row r="1254" spans="1:13" s="6" customFormat="1" hidden="1">
      <c r="A1254" s="87"/>
      <c r="G1254" s="3"/>
      <c r="J1254" s="7"/>
      <c r="L1254" s="72"/>
      <c r="M1254" s="99"/>
    </row>
    <row r="1255" spans="1:13" s="6" customFormat="1" hidden="1">
      <c r="A1255" s="87"/>
      <c r="G1255" s="3"/>
      <c r="J1255" s="7"/>
      <c r="L1255" s="72"/>
      <c r="M1255" s="99"/>
    </row>
    <row r="1256" spans="1:13" s="6" customFormat="1" hidden="1">
      <c r="A1256" s="87"/>
      <c r="G1256" s="3"/>
      <c r="J1256" s="7"/>
      <c r="L1256" s="72"/>
      <c r="M1256" s="99"/>
    </row>
    <row r="1257" spans="1:13" s="6" customFormat="1" hidden="1">
      <c r="A1257" s="87"/>
      <c r="G1257" s="3"/>
      <c r="J1257" s="7"/>
      <c r="L1257" s="72"/>
      <c r="M1257" s="99"/>
    </row>
    <row r="1258" spans="1:13" s="6" customFormat="1" hidden="1">
      <c r="A1258" s="87"/>
      <c r="G1258" s="3"/>
      <c r="J1258" s="7"/>
      <c r="L1258" s="72"/>
      <c r="M1258" s="99"/>
    </row>
    <row r="1259" spans="1:13" s="6" customFormat="1" hidden="1">
      <c r="A1259" s="87"/>
      <c r="G1259" s="3"/>
      <c r="J1259" s="7"/>
      <c r="L1259" s="72"/>
      <c r="M1259" s="99"/>
    </row>
    <row r="1260" spans="1:13" s="6" customFormat="1" hidden="1">
      <c r="A1260" s="87"/>
      <c r="G1260" s="3"/>
      <c r="J1260" s="7"/>
      <c r="L1260" s="72"/>
      <c r="M1260" s="99"/>
    </row>
    <row r="1261" spans="1:13" s="6" customFormat="1" hidden="1">
      <c r="A1261" s="87"/>
      <c r="G1261" s="3"/>
      <c r="J1261" s="7"/>
      <c r="L1261" s="72"/>
      <c r="M1261" s="99"/>
    </row>
    <row r="1262" spans="1:13" s="6" customFormat="1" hidden="1">
      <c r="A1262" s="87"/>
      <c r="G1262" s="3"/>
      <c r="J1262" s="7"/>
      <c r="L1262" s="72"/>
      <c r="M1262" s="99"/>
    </row>
    <row r="1263" spans="1:13" s="6" customFormat="1" hidden="1">
      <c r="A1263" s="87"/>
      <c r="G1263" s="3"/>
      <c r="J1263" s="7"/>
      <c r="L1263" s="72"/>
      <c r="M1263" s="99"/>
    </row>
    <row r="1264" spans="1:13" s="6" customFormat="1" hidden="1">
      <c r="A1264" s="87"/>
      <c r="G1264" s="3"/>
      <c r="J1264" s="7"/>
      <c r="L1264" s="72"/>
      <c r="M1264" s="99"/>
    </row>
    <row r="1265" spans="1:13" s="6" customFormat="1" hidden="1">
      <c r="A1265" s="87"/>
      <c r="G1265" s="3"/>
      <c r="J1265" s="7"/>
      <c r="L1265" s="72"/>
      <c r="M1265" s="99"/>
    </row>
    <row r="1266" spans="1:13" s="6" customFormat="1" hidden="1">
      <c r="A1266" s="87"/>
      <c r="G1266" s="3"/>
      <c r="J1266" s="7"/>
      <c r="L1266" s="72"/>
      <c r="M1266" s="99"/>
    </row>
    <row r="1267" spans="1:13" s="6" customFormat="1" hidden="1">
      <c r="A1267" s="87"/>
      <c r="G1267" s="3"/>
      <c r="J1267" s="7"/>
      <c r="L1267" s="72"/>
      <c r="M1267" s="99"/>
    </row>
    <row r="1268" spans="1:13" s="6" customFormat="1" hidden="1">
      <c r="A1268" s="87"/>
      <c r="G1268" s="3"/>
      <c r="J1268" s="7"/>
      <c r="L1268" s="72"/>
      <c r="M1268" s="99"/>
    </row>
    <row r="1269" spans="1:13" s="6" customFormat="1" hidden="1">
      <c r="A1269" s="87"/>
      <c r="G1269" s="3"/>
      <c r="J1269" s="7"/>
      <c r="L1269" s="72"/>
      <c r="M1269" s="99"/>
    </row>
    <row r="1270" spans="1:13" s="6" customFormat="1" hidden="1">
      <c r="A1270" s="87"/>
      <c r="G1270" s="3"/>
      <c r="J1270" s="7"/>
      <c r="L1270" s="72"/>
      <c r="M1270" s="99"/>
    </row>
    <row r="1271" spans="1:13" s="6" customFormat="1" hidden="1">
      <c r="A1271" s="87"/>
      <c r="G1271" s="3"/>
      <c r="J1271" s="7"/>
      <c r="L1271" s="72"/>
      <c r="M1271" s="99"/>
    </row>
    <row r="1272" spans="1:13" s="6" customFormat="1" hidden="1">
      <c r="A1272" s="87"/>
      <c r="G1272" s="3"/>
      <c r="J1272" s="7"/>
      <c r="L1272" s="72"/>
      <c r="M1272" s="99"/>
    </row>
    <row r="1273" spans="1:13" s="6" customFormat="1" hidden="1">
      <c r="A1273" s="87"/>
      <c r="G1273" s="3"/>
      <c r="J1273" s="7"/>
      <c r="L1273" s="72"/>
      <c r="M1273" s="99"/>
    </row>
    <row r="1274" spans="1:13" s="6" customFormat="1" hidden="1">
      <c r="A1274" s="87"/>
      <c r="G1274" s="3"/>
      <c r="J1274" s="7"/>
      <c r="L1274" s="72"/>
      <c r="M1274" s="99"/>
    </row>
    <row r="1275" spans="1:13" s="6" customFormat="1" hidden="1">
      <c r="A1275" s="87"/>
      <c r="G1275" s="3"/>
      <c r="J1275" s="7"/>
      <c r="L1275" s="72"/>
      <c r="M1275" s="99"/>
    </row>
    <row r="1276" spans="1:13" s="6" customFormat="1" hidden="1">
      <c r="A1276" s="87"/>
      <c r="G1276" s="3"/>
      <c r="J1276" s="7"/>
      <c r="L1276" s="72"/>
      <c r="M1276" s="99"/>
    </row>
    <row r="1277" spans="1:13" s="6" customFormat="1" hidden="1">
      <c r="A1277" s="87"/>
      <c r="G1277" s="3"/>
      <c r="J1277" s="7"/>
      <c r="L1277" s="72"/>
      <c r="M1277" s="99"/>
    </row>
    <row r="1278" spans="1:13" s="6" customFormat="1" hidden="1">
      <c r="A1278" s="87"/>
      <c r="G1278" s="3"/>
      <c r="J1278" s="7"/>
      <c r="L1278" s="72"/>
      <c r="M1278" s="99"/>
    </row>
    <row r="1279" spans="1:13" s="6" customFormat="1" hidden="1">
      <c r="A1279" s="87"/>
      <c r="G1279" s="3"/>
      <c r="J1279" s="7"/>
      <c r="L1279" s="72"/>
      <c r="M1279" s="99"/>
    </row>
    <row r="1280" spans="1:13" s="6" customFormat="1" hidden="1">
      <c r="A1280" s="87"/>
      <c r="G1280" s="3"/>
      <c r="J1280" s="7"/>
      <c r="L1280" s="72"/>
      <c r="M1280" s="99"/>
    </row>
    <row r="1281" spans="1:13" s="6" customFormat="1" hidden="1">
      <c r="A1281" s="87"/>
      <c r="G1281" s="3"/>
      <c r="J1281" s="7"/>
      <c r="L1281" s="72"/>
      <c r="M1281" s="99"/>
    </row>
    <row r="1282" spans="1:13" s="6" customFormat="1" hidden="1">
      <c r="A1282" s="87"/>
      <c r="G1282" s="3"/>
      <c r="J1282" s="7"/>
      <c r="L1282" s="72"/>
      <c r="M1282" s="99"/>
    </row>
    <row r="1283" spans="1:13" s="6" customFormat="1" hidden="1">
      <c r="A1283" s="87"/>
      <c r="G1283" s="3"/>
      <c r="J1283" s="7"/>
      <c r="L1283" s="72"/>
      <c r="M1283" s="99"/>
    </row>
    <row r="1284" spans="1:13" s="6" customFormat="1" hidden="1">
      <c r="A1284" s="87"/>
      <c r="G1284" s="3"/>
      <c r="J1284" s="7"/>
      <c r="L1284" s="72"/>
      <c r="M1284" s="99"/>
    </row>
    <row r="1285" spans="1:13" s="6" customFormat="1" hidden="1">
      <c r="A1285" s="87"/>
      <c r="G1285" s="3"/>
      <c r="J1285" s="7"/>
      <c r="L1285" s="72"/>
      <c r="M1285" s="99"/>
    </row>
    <row r="1286" spans="1:13" s="6" customFormat="1" hidden="1">
      <c r="A1286" s="87"/>
      <c r="G1286" s="3"/>
      <c r="J1286" s="7"/>
      <c r="L1286" s="72"/>
      <c r="M1286" s="99"/>
    </row>
    <row r="1287" spans="1:13" s="6" customFormat="1" hidden="1">
      <c r="A1287" s="87"/>
      <c r="G1287" s="3"/>
      <c r="J1287" s="7"/>
      <c r="L1287" s="72"/>
      <c r="M1287" s="99"/>
    </row>
    <row r="1288" spans="1:13" s="6" customFormat="1" hidden="1">
      <c r="A1288" s="87"/>
      <c r="G1288" s="3"/>
      <c r="J1288" s="7"/>
      <c r="L1288" s="72"/>
      <c r="M1288" s="99"/>
    </row>
    <row r="1289" spans="1:13" s="6" customFormat="1" hidden="1">
      <c r="A1289" s="87"/>
      <c r="G1289" s="3"/>
      <c r="J1289" s="7"/>
      <c r="L1289" s="72"/>
      <c r="M1289" s="99"/>
    </row>
    <row r="1290" spans="1:13" s="6" customFormat="1" hidden="1">
      <c r="A1290" s="87"/>
      <c r="G1290" s="3"/>
      <c r="J1290" s="7"/>
      <c r="L1290" s="72"/>
      <c r="M1290" s="99"/>
    </row>
    <row r="1291" spans="1:13" s="6" customFormat="1" hidden="1">
      <c r="A1291" s="87"/>
      <c r="G1291" s="3"/>
      <c r="J1291" s="7"/>
      <c r="L1291" s="72"/>
      <c r="M1291" s="99"/>
    </row>
    <row r="1292" spans="1:13" s="6" customFormat="1" hidden="1">
      <c r="A1292" s="87"/>
      <c r="G1292" s="3"/>
      <c r="J1292" s="7"/>
      <c r="L1292" s="72"/>
      <c r="M1292" s="99"/>
    </row>
    <row r="1293" spans="1:13" s="6" customFormat="1" hidden="1">
      <c r="A1293" s="87"/>
      <c r="G1293" s="3"/>
      <c r="J1293" s="7"/>
      <c r="L1293" s="72"/>
      <c r="M1293" s="99"/>
    </row>
    <row r="1294" spans="1:13" s="6" customFormat="1" hidden="1">
      <c r="A1294" s="87"/>
      <c r="G1294" s="3"/>
      <c r="J1294" s="7"/>
      <c r="L1294" s="72"/>
      <c r="M1294" s="99"/>
    </row>
    <row r="1295" spans="1:13" s="6" customFormat="1" hidden="1">
      <c r="A1295" s="87"/>
      <c r="G1295" s="3"/>
      <c r="J1295" s="7"/>
      <c r="L1295" s="72"/>
      <c r="M1295" s="99"/>
    </row>
    <row r="1296" spans="1:13" s="6" customFormat="1" hidden="1">
      <c r="A1296" s="87"/>
      <c r="G1296" s="3"/>
      <c r="J1296" s="7"/>
      <c r="L1296" s="72"/>
      <c r="M1296" s="99"/>
    </row>
    <row r="1297" spans="1:13" s="6" customFormat="1" hidden="1">
      <c r="A1297" s="87"/>
      <c r="G1297" s="3"/>
      <c r="J1297" s="7"/>
      <c r="L1297" s="72"/>
      <c r="M1297" s="99"/>
    </row>
    <row r="1298" spans="1:13" s="6" customFormat="1" hidden="1">
      <c r="A1298" s="87"/>
      <c r="G1298" s="3"/>
      <c r="J1298" s="7"/>
      <c r="L1298" s="72"/>
      <c r="M1298" s="99"/>
    </row>
    <row r="1299" spans="1:13" s="6" customFormat="1" hidden="1">
      <c r="A1299" s="87"/>
      <c r="G1299" s="3"/>
      <c r="J1299" s="7"/>
      <c r="L1299" s="72"/>
      <c r="M1299" s="99"/>
    </row>
    <row r="1300" spans="1:13" s="6" customFormat="1" hidden="1">
      <c r="A1300" s="87"/>
      <c r="G1300" s="3"/>
      <c r="J1300" s="7"/>
      <c r="L1300" s="72"/>
      <c r="M1300" s="99"/>
    </row>
    <row r="1301" spans="1:13" s="6" customFormat="1" hidden="1">
      <c r="A1301" s="87"/>
      <c r="G1301" s="3"/>
      <c r="J1301" s="7"/>
      <c r="L1301" s="72"/>
      <c r="M1301" s="99"/>
    </row>
    <row r="1302" spans="1:13" s="6" customFormat="1" hidden="1">
      <c r="A1302" s="87"/>
      <c r="G1302" s="3"/>
      <c r="J1302" s="7"/>
      <c r="L1302" s="72"/>
      <c r="M1302" s="99"/>
    </row>
    <row r="1303" spans="1:13" s="6" customFormat="1" hidden="1">
      <c r="A1303" s="87"/>
      <c r="G1303" s="3"/>
      <c r="J1303" s="7"/>
      <c r="L1303" s="72"/>
      <c r="M1303" s="99"/>
    </row>
    <row r="1304" spans="1:13" s="6" customFormat="1" hidden="1">
      <c r="A1304" s="87"/>
      <c r="G1304" s="3"/>
      <c r="J1304" s="7"/>
      <c r="L1304" s="72"/>
      <c r="M1304" s="99"/>
    </row>
    <row r="1305" spans="1:13" s="6" customFormat="1" hidden="1">
      <c r="A1305" s="87"/>
      <c r="G1305" s="3"/>
      <c r="J1305" s="7"/>
      <c r="L1305" s="72"/>
      <c r="M1305" s="99"/>
    </row>
    <row r="1306" spans="1:13" s="6" customFormat="1" hidden="1">
      <c r="A1306" s="87"/>
      <c r="G1306" s="3"/>
      <c r="J1306" s="7"/>
      <c r="L1306" s="72"/>
      <c r="M1306" s="99"/>
    </row>
    <row r="1307" spans="1:13" s="6" customFormat="1" hidden="1">
      <c r="A1307" s="87"/>
      <c r="G1307" s="3"/>
      <c r="J1307" s="7"/>
      <c r="L1307" s="72"/>
      <c r="M1307" s="99"/>
    </row>
    <row r="1308" spans="1:13" s="6" customFormat="1" hidden="1">
      <c r="A1308" s="87"/>
      <c r="G1308" s="3"/>
      <c r="J1308" s="7"/>
      <c r="L1308" s="72"/>
      <c r="M1308" s="99"/>
    </row>
    <row r="1309" spans="1:13" s="6" customFormat="1" hidden="1">
      <c r="A1309" s="87"/>
      <c r="G1309" s="3"/>
      <c r="J1309" s="7"/>
      <c r="L1309" s="72"/>
      <c r="M1309" s="99"/>
    </row>
    <row r="1310" spans="1:13" s="6" customFormat="1" hidden="1">
      <c r="A1310" s="87"/>
      <c r="G1310" s="3"/>
      <c r="J1310" s="7"/>
      <c r="L1310" s="72"/>
      <c r="M1310" s="99"/>
    </row>
    <row r="1311" spans="1:13" s="6" customFormat="1" hidden="1">
      <c r="A1311" s="87"/>
      <c r="G1311" s="3"/>
      <c r="J1311" s="7"/>
      <c r="L1311" s="72"/>
      <c r="M1311" s="99"/>
    </row>
    <row r="1312" spans="1:13" s="6" customFormat="1" hidden="1">
      <c r="A1312" s="87"/>
      <c r="G1312" s="3"/>
      <c r="J1312" s="7"/>
      <c r="L1312" s="72"/>
      <c r="M1312" s="99"/>
    </row>
    <row r="1313" spans="1:13" s="6" customFormat="1" hidden="1">
      <c r="A1313" s="87"/>
      <c r="G1313" s="3"/>
      <c r="J1313" s="7"/>
      <c r="L1313" s="72"/>
      <c r="M1313" s="99"/>
    </row>
    <row r="1314" spans="1:13" s="6" customFormat="1" hidden="1">
      <c r="A1314" s="87"/>
      <c r="G1314" s="3"/>
      <c r="J1314" s="7"/>
      <c r="L1314" s="72"/>
      <c r="M1314" s="99"/>
    </row>
    <row r="1315" spans="1:13" s="6" customFormat="1" hidden="1">
      <c r="A1315" s="87"/>
      <c r="G1315" s="3"/>
      <c r="J1315" s="7"/>
      <c r="L1315" s="72"/>
      <c r="M1315" s="99"/>
    </row>
    <row r="1316" spans="1:13" s="6" customFormat="1" hidden="1">
      <c r="A1316" s="87"/>
      <c r="G1316" s="3"/>
      <c r="J1316" s="7"/>
      <c r="L1316" s="72"/>
      <c r="M1316" s="99"/>
    </row>
    <row r="1317" spans="1:13" s="6" customFormat="1" hidden="1">
      <c r="A1317" s="87"/>
      <c r="G1317" s="3"/>
      <c r="J1317" s="7"/>
      <c r="L1317" s="72"/>
      <c r="M1317" s="99"/>
    </row>
    <row r="1318" spans="1:13" s="6" customFormat="1" hidden="1">
      <c r="A1318" s="87"/>
      <c r="G1318" s="3"/>
      <c r="J1318" s="7"/>
      <c r="L1318" s="72"/>
      <c r="M1318" s="99"/>
    </row>
    <row r="1319" spans="1:13" s="6" customFormat="1" hidden="1">
      <c r="A1319" s="87"/>
      <c r="G1319" s="3"/>
      <c r="J1319" s="7"/>
      <c r="L1319" s="72"/>
      <c r="M1319" s="99"/>
    </row>
    <row r="1320" spans="1:13" s="6" customFormat="1" hidden="1">
      <c r="A1320" s="87"/>
      <c r="G1320" s="3"/>
      <c r="J1320" s="7"/>
      <c r="L1320" s="72"/>
      <c r="M1320" s="99"/>
    </row>
    <row r="1321" spans="1:13" s="6" customFormat="1" hidden="1">
      <c r="A1321" s="87"/>
      <c r="G1321" s="3"/>
      <c r="J1321" s="7"/>
      <c r="L1321" s="72"/>
      <c r="M1321" s="99"/>
    </row>
    <row r="1322" spans="1:13" s="6" customFormat="1" hidden="1">
      <c r="A1322" s="87"/>
      <c r="G1322" s="3"/>
      <c r="J1322" s="7"/>
      <c r="L1322" s="72"/>
      <c r="M1322" s="99"/>
    </row>
    <row r="1323" spans="1:13" s="6" customFormat="1" hidden="1">
      <c r="A1323" s="87"/>
      <c r="G1323" s="3"/>
      <c r="J1323" s="7"/>
      <c r="L1323" s="72"/>
      <c r="M1323" s="99"/>
    </row>
    <row r="1324" spans="1:13" s="6" customFormat="1" hidden="1">
      <c r="A1324" s="87"/>
      <c r="G1324" s="3"/>
      <c r="J1324" s="7"/>
      <c r="L1324" s="72"/>
      <c r="M1324" s="99"/>
    </row>
    <row r="1325" spans="1:13" s="6" customFormat="1" hidden="1">
      <c r="A1325" s="87"/>
      <c r="G1325" s="3"/>
      <c r="J1325" s="7"/>
      <c r="L1325" s="72"/>
      <c r="M1325" s="99"/>
    </row>
    <row r="1326" spans="1:13" s="6" customFormat="1" hidden="1">
      <c r="A1326" s="87"/>
      <c r="G1326" s="3"/>
      <c r="J1326" s="7"/>
      <c r="L1326" s="72"/>
      <c r="M1326" s="99"/>
    </row>
    <row r="1327" spans="1:13" s="6" customFormat="1" hidden="1">
      <c r="A1327" s="87"/>
      <c r="G1327" s="3"/>
      <c r="J1327" s="7"/>
      <c r="L1327" s="72"/>
      <c r="M1327" s="99"/>
    </row>
    <row r="1328" spans="1:13" s="6" customFormat="1" hidden="1">
      <c r="A1328" s="87"/>
      <c r="G1328" s="3"/>
      <c r="J1328" s="7"/>
      <c r="L1328" s="72"/>
      <c r="M1328" s="99"/>
    </row>
    <row r="1329" spans="1:13" s="6" customFormat="1" hidden="1">
      <c r="A1329" s="87"/>
      <c r="G1329" s="3"/>
      <c r="J1329" s="7"/>
      <c r="L1329" s="72"/>
      <c r="M1329" s="99"/>
    </row>
    <row r="1330" spans="1:13" s="6" customFormat="1" hidden="1">
      <c r="A1330" s="87"/>
      <c r="G1330" s="3"/>
      <c r="J1330" s="7"/>
      <c r="L1330" s="72"/>
      <c r="M1330" s="99"/>
    </row>
    <row r="1331" spans="1:13" s="6" customFormat="1" hidden="1">
      <c r="A1331" s="87"/>
      <c r="G1331" s="3"/>
      <c r="J1331" s="7"/>
      <c r="L1331" s="72"/>
      <c r="M1331" s="99"/>
    </row>
    <row r="1332" spans="1:13" s="6" customFormat="1" hidden="1">
      <c r="A1332" s="87"/>
      <c r="G1332" s="3"/>
      <c r="J1332" s="7"/>
      <c r="L1332" s="72"/>
      <c r="M1332" s="99"/>
    </row>
    <row r="1333" spans="1:13" s="6" customFormat="1" hidden="1">
      <c r="A1333" s="87"/>
      <c r="G1333" s="3"/>
      <c r="J1333" s="7"/>
      <c r="L1333" s="72"/>
      <c r="M1333" s="99"/>
    </row>
    <row r="1334" spans="1:13" s="6" customFormat="1" hidden="1">
      <c r="A1334" s="87"/>
      <c r="G1334" s="3"/>
      <c r="J1334" s="7"/>
      <c r="L1334" s="72"/>
      <c r="M1334" s="99"/>
    </row>
    <row r="1335" spans="1:13" s="6" customFormat="1" hidden="1">
      <c r="A1335" s="87"/>
      <c r="G1335" s="3"/>
      <c r="J1335" s="7"/>
      <c r="L1335" s="72"/>
      <c r="M1335" s="99"/>
    </row>
    <row r="1336" spans="1:13" s="6" customFormat="1" hidden="1">
      <c r="A1336" s="87"/>
      <c r="G1336" s="3"/>
      <c r="J1336" s="7"/>
      <c r="L1336" s="72"/>
      <c r="M1336" s="99"/>
    </row>
    <row r="1337" spans="1:13" s="6" customFormat="1" hidden="1">
      <c r="A1337" s="87"/>
      <c r="G1337" s="3"/>
      <c r="J1337" s="7"/>
      <c r="L1337" s="72"/>
      <c r="M1337" s="99"/>
    </row>
    <row r="1338" spans="1:13" s="6" customFormat="1" hidden="1">
      <c r="A1338" s="87"/>
      <c r="G1338" s="3"/>
      <c r="J1338" s="7"/>
      <c r="L1338" s="72"/>
      <c r="M1338" s="99"/>
    </row>
    <row r="1339" spans="1:13" s="6" customFormat="1" hidden="1">
      <c r="A1339" s="87"/>
      <c r="G1339" s="3"/>
      <c r="J1339" s="7"/>
      <c r="L1339" s="72"/>
      <c r="M1339" s="99"/>
    </row>
    <row r="1340" spans="1:13" s="6" customFormat="1" hidden="1">
      <c r="A1340" s="87"/>
      <c r="G1340" s="3"/>
      <c r="J1340" s="7"/>
      <c r="L1340" s="72"/>
      <c r="M1340" s="99"/>
    </row>
    <row r="1341" spans="1:13" s="6" customFormat="1" hidden="1">
      <c r="A1341" s="87"/>
      <c r="G1341" s="3"/>
      <c r="J1341" s="7"/>
      <c r="L1341" s="72"/>
      <c r="M1341" s="99"/>
    </row>
    <row r="1342" spans="1:13" s="6" customFormat="1" hidden="1">
      <c r="A1342" s="87"/>
      <c r="G1342" s="3"/>
      <c r="J1342" s="7"/>
      <c r="L1342" s="72"/>
      <c r="M1342" s="99"/>
    </row>
    <row r="1343" spans="1:13" s="6" customFormat="1" hidden="1">
      <c r="A1343" s="87"/>
      <c r="G1343" s="3"/>
      <c r="J1343" s="7"/>
      <c r="L1343" s="72"/>
      <c r="M1343" s="99"/>
    </row>
    <row r="1344" spans="1:13" s="6" customFormat="1" hidden="1">
      <c r="A1344" s="87"/>
      <c r="G1344" s="3"/>
      <c r="J1344" s="7"/>
      <c r="L1344" s="72"/>
      <c r="M1344" s="99"/>
    </row>
    <row r="1345" spans="1:13" s="6" customFormat="1" hidden="1">
      <c r="A1345" s="87"/>
      <c r="G1345" s="3"/>
      <c r="J1345" s="7"/>
      <c r="L1345" s="72"/>
      <c r="M1345" s="99"/>
    </row>
    <row r="1346" spans="1:13" s="6" customFormat="1" hidden="1">
      <c r="A1346" s="87"/>
      <c r="G1346" s="3"/>
      <c r="J1346" s="7"/>
      <c r="L1346" s="72"/>
      <c r="M1346" s="99"/>
    </row>
    <row r="1347" spans="1:13" s="6" customFormat="1" hidden="1">
      <c r="A1347" s="87"/>
      <c r="G1347" s="3"/>
      <c r="J1347" s="7"/>
      <c r="L1347" s="72"/>
      <c r="M1347" s="99"/>
    </row>
    <row r="1348" spans="1:13" s="6" customFormat="1" hidden="1">
      <c r="A1348" s="87"/>
      <c r="G1348" s="3"/>
      <c r="J1348" s="7"/>
      <c r="L1348" s="72"/>
      <c r="M1348" s="99"/>
    </row>
    <row r="1349" spans="1:13" s="6" customFormat="1" hidden="1">
      <c r="A1349" s="87"/>
      <c r="G1349" s="3"/>
      <c r="J1349" s="7"/>
      <c r="L1349" s="72"/>
      <c r="M1349" s="99"/>
    </row>
    <row r="1350" spans="1:13" s="6" customFormat="1" hidden="1">
      <c r="A1350" s="87"/>
      <c r="G1350" s="3"/>
      <c r="J1350" s="7"/>
      <c r="L1350" s="72"/>
      <c r="M1350" s="99"/>
    </row>
    <row r="1351" spans="1:13" s="6" customFormat="1" hidden="1">
      <c r="A1351" s="87"/>
      <c r="G1351" s="3"/>
      <c r="J1351" s="7"/>
      <c r="L1351" s="72"/>
      <c r="M1351" s="99"/>
    </row>
    <row r="1352" spans="1:13" s="6" customFormat="1" hidden="1">
      <c r="A1352" s="87"/>
      <c r="G1352" s="3"/>
      <c r="J1352" s="7"/>
      <c r="L1352" s="72"/>
      <c r="M1352" s="99"/>
    </row>
    <row r="1353" spans="1:13" s="6" customFormat="1" hidden="1">
      <c r="A1353" s="87"/>
      <c r="G1353" s="3"/>
      <c r="J1353" s="7"/>
      <c r="L1353" s="72"/>
      <c r="M1353" s="99"/>
    </row>
    <row r="1354" spans="1:13" s="6" customFormat="1" hidden="1">
      <c r="A1354" s="87"/>
      <c r="G1354" s="3"/>
      <c r="J1354" s="7"/>
      <c r="L1354" s="72"/>
      <c r="M1354" s="99"/>
    </row>
    <row r="1355" spans="1:13" s="6" customFormat="1" hidden="1">
      <c r="A1355" s="87"/>
      <c r="G1355" s="3"/>
      <c r="J1355" s="7"/>
      <c r="L1355" s="72"/>
      <c r="M1355" s="99"/>
    </row>
    <row r="1356" spans="1:13" s="6" customFormat="1" hidden="1">
      <c r="A1356" s="87"/>
      <c r="G1356" s="3"/>
      <c r="J1356" s="7"/>
      <c r="L1356" s="72"/>
      <c r="M1356" s="99"/>
    </row>
    <row r="1357" spans="1:13" s="6" customFormat="1" hidden="1">
      <c r="A1357" s="87"/>
      <c r="G1357" s="3"/>
      <c r="J1357" s="7"/>
      <c r="L1357" s="72"/>
      <c r="M1357" s="99"/>
    </row>
    <row r="1358" spans="1:13" s="6" customFormat="1" hidden="1">
      <c r="A1358" s="87"/>
      <c r="G1358" s="3"/>
      <c r="J1358" s="7"/>
      <c r="L1358" s="72"/>
      <c r="M1358" s="99"/>
    </row>
    <row r="1359" spans="1:13" s="6" customFormat="1" hidden="1">
      <c r="A1359" s="87"/>
      <c r="G1359" s="3"/>
      <c r="J1359" s="7"/>
      <c r="L1359" s="72"/>
      <c r="M1359" s="99"/>
    </row>
    <row r="1360" spans="1:13" s="6" customFormat="1" hidden="1">
      <c r="A1360" s="87"/>
      <c r="G1360" s="3"/>
      <c r="J1360" s="7"/>
      <c r="L1360" s="72"/>
      <c r="M1360" s="99"/>
    </row>
    <row r="1361" spans="1:13" s="6" customFormat="1" hidden="1">
      <c r="A1361" s="87"/>
      <c r="G1361" s="3"/>
      <c r="J1361" s="7"/>
      <c r="L1361" s="72"/>
      <c r="M1361" s="99"/>
    </row>
    <row r="1362" spans="1:13" s="6" customFormat="1" hidden="1">
      <c r="A1362" s="87"/>
      <c r="G1362" s="3"/>
      <c r="J1362" s="7"/>
      <c r="L1362" s="72"/>
      <c r="M1362" s="99"/>
    </row>
    <row r="1363" spans="1:13" s="6" customFormat="1" hidden="1">
      <c r="A1363" s="87"/>
      <c r="G1363" s="3"/>
      <c r="J1363" s="7"/>
      <c r="L1363" s="72"/>
      <c r="M1363" s="99"/>
    </row>
    <row r="1364" spans="1:13" s="6" customFormat="1" hidden="1">
      <c r="A1364" s="87"/>
      <c r="G1364" s="3"/>
      <c r="J1364" s="7"/>
      <c r="L1364" s="72"/>
      <c r="M1364" s="99"/>
    </row>
    <row r="1365" spans="1:13" s="6" customFormat="1" hidden="1">
      <c r="A1365" s="87"/>
      <c r="G1365" s="3"/>
      <c r="J1365" s="7"/>
      <c r="L1365" s="72"/>
      <c r="M1365" s="99"/>
    </row>
    <row r="1366" spans="1:13" s="6" customFormat="1" hidden="1">
      <c r="A1366" s="87"/>
      <c r="G1366" s="3"/>
      <c r="J1366" s="7"/>
      <c r="L1366" s="72"/>
      <c r="M1366" s="99"/>
    </row>
    <row r="1367" spans="1:13" s="6" customFormat="1" hidden="1">
      <c r="A1367" s="87"/>
      <c r="G1367" s="3"/>
      <c r="J1367" s="7"/>
      <c r="L1367" s="72"/>
      <c r="M1367" s="99"/>
    </row>
    <row r="1368" spans="1:13" s="6" customFormat="1" hidden="1">
      <c r="A1368" s="87"/>
      <c r="G1368" s="3"/>
      <c r="J1368" s="7"/>
      <c r="L1368" s="72"/>
      <c r="M1368" s="99"/>
    </row>
    <row r="1369" spans="1:13" s="6" customFormat="1" hidden="1">
      <c r="A1369" s="87"/>
      <c r="G1369" s="3"/>
      <c r="J1369" s="7"/>
      <c r="L1369" s="72"/>
      <c r="M1369" s="99"/>
    </row>
    <row r="1370" spans="1:13" s="6" customFormat="1" hidden="1">
      <c r="A1370" s="87"/>
      <c r="G1370" s="3"/>
      <c r="J1370" s="7"/>
      <c r="L1370" s="72"/>
      <c r="M1370" s="99"/>
    </row>
    <row r="1371" spans="1:13" s="6" customFormat="1" hidden="1">
      <c r="A1371" s="87"/>
      <c r="G1371" s="3"/>
      <c r="J1371" s="7"/>
      <c r="L1371" s="72"/>
      <c r="M1371" s="99"/>
    </row>
    <row r="1372" spans="1:13" s="6" customFormat="1" hidden="1">
      <c r="A1372" s="87"/>
      <c r="G1372" s="3"/>
      <c r="J1372" s="7"/>
      <c r="L1372" s="72"/>
      <c r="M1372" s="99"/>
    </row>
    <row r="1373" spans="1:13" s="6" customFormat="1" hidden="1">
      <c r="A1373" s="87"/>
      <c r="G1373" s="3"/>
      <c r="J1373" s="7"/>
      <c r="L1373" s="72"/>
      <c r="M1373" s="99"/>
    </row>
    <row r="1374" spans="1:13" s="6" customFormat="1" hidden="1">
      <c r="A1374" s="87"/>
      <c r="G1374" s="3"/>
      <c r="J1374" s="7"/>
      <c r="L1374" s="72"/>
      <c r="M1374" s="99"/>
    </row>
    <row r="1375" spans="1:13" s="6" customFormat="1" hidden="1">
      <c r="A1375" s="87"/>
      <c r="G1375" s="3"/>
      <c r="J1375" s="7"/>
      <c r="L1375" s="72"/>
      <c r="M1375" s="99"/>
    </row>
    <row r="1376" spans="1:13" s="6" customFormat="1" hidden="1">
      <c r="A1376" s="87"/>
      <c r="G1376" s="3"/>
      <c r="J1376" s="7"/>
      <c r="L1376" s="72"/>
      <c r="M1376" s="99"/>
    </row>
    <row r="1377" spans="1:13" s="6" customFormat="1" hidden="1">
      <c r="A1377" s="87"/>
      <c r="G1377" s="3"/>
      <c r="J1377" s="7"/>
      <c r="L1377" s="72"/>
      <c r="M1377" s="99"/>
    </row>
    <row r="1378" spans="1:13" s="6" customFormat="1" hidden="1">
      <c r="A1378" s="87"/>
      <c r="G1378" s="3"/>
      <c r="J1378" s="7"/>
      <c r="L1378" s="72"/>
      <c r="M1378" s="99"/>
    </row>
    <row r="1379" spans="1:13" s="6" customFormat="1" hidden="1">
      <c r="A1379" s="87"/>
      <c r="G1379" s="3"/>
      <c r="J1379" s="7"/>
      <c r="L1379" s="72"/>
      <c r="M1379" s="99"/>
    </row>
    <row r="1380" spans="1:13" s="6" customFormat="1" hidden="1">
      <c r="A1380" s="87"/>
      <c r="G1380" s="3"/>
      <c r="J1380" s="7"/>
      <c r="L1380" s="72"/>
      <c r="M1380" s="99"/>
    </row>
    <row r="1381" spans="1:13" s="6" customFormat="1" hidden="1">
      <c r="A1381" s="87"/>
      <c r="G1381" s="3"/>
      <c r="J1381" s="7"/>
      <c r="L1381" s="72"/>
      <c r="M1381" s="99"/>
    </row>
    <row r="1382" spans="1:13" s="6" customFormat="1" hidden="1">
      <c r="A1382" s="87"/>
      <c r="G1382" s="3"/>
      <c r="J1382" s="7"/>
      <c r="L1382" s="72"/>
      <c r="M1382" s="99"/>
    </row>
    <row r="1383" spans="1:13" s="6" customFormat="1" hidden="1">
      <c r="A1383" s="87"/>
      <c r="G1383" s="3"/>
      <c r="J1383" s="7"/>
      <c r="L1383" s="72"/>
      <c r="M1383" s="99"/>
    </row>
    <row r="1384" spans="1:13" s="6" customFormat="1" hidden="1">
      <c r="A1384" s="87"/>
      <c r="G1384" s="3"/>
      <c r="J1384" s="7"/>
      <c r="L1384" s="72"/>
      <c r="M1384" s="99"/>
    </row>
    <row r="1385" spans="1:13" s="6" customFormat="1" hidden="1">
      <c r="A1385" s="87"/>
      <c r="G1385" s="3"/>
      <c r="J1385" s="7"/>
      <c r="L1385" s="72"/>
      <c r="M1385" s="99"/>
    </row>
    <row r="1386" spans="1:13" s="6" customFormat="1" hidden="1">
      <c r="A1386" s="87"/>
      <c r="G1386" s="3"/>
      <c r="J1386" s="7"/>
      <c r="L1386" s="72"/>
      <c r="M1386" s="99"/>
    </row>
    <row r="1387" spans="1:13" s="6" customFormat="1" hidden="1">
      <c r="A1387" s="87"/>
      <c r="G1387" s="3"/>
      <c r="J1387" s="7"/>
      <c r="L1387" s="72"/>
      <c r="M1387" s="99"/>
    </row>
    <row r="1388" spans="1:13" s="6" customFormat="1" hidden="1">
      <c r="A1388" s="87"/>
      <c r="G1388" s="3"/>
      <c r="J1388" s="7"/>
      <c r="L1388" s="72"/>
      <c r="M1388" s="99"/>
    </row>
    <row r="1389" spans="1:13" s="6" customFormat="1" hidden="1">
      <c r="A1389" s="87"/>
      <c r="G1389" s="3"/>
      <c r="J1389" s="7"/>
      <c r="L1389" s="72"/>
      <c r="M1389" s="99"/>
    </row>
    <row r="1390" spans="1:13" s="6" customFormat="1" hidden="1">
      <c r="A1390" s="87"/>
      <c r="G1390" s="3"/>
      <c r="J1390" s="7"/>
      <c r="L1390" s="72"/>
      <c r="M1390" s="99"/>
    </row>
    <row r="1391" spans="1:13" s="6" customFormat="1" hidden="1">
      <c r="A1391" s="87"/>
      <c r="G1391" s="3"/>
      <c r="J1391" s="7"/>
      <c r="L1391" s="72"/>
      <c r="M1391" s="99"/>
    </row>
    <row r="1392" spans="1:13" s="6" customFormat="1" hidden="1">
      <c r="A1392" s="87"/>
      <c r="G1392" s="3"/>
      <c r="J1392" s="7"/>
      <c r="L1392" s="72"/>
      <c r="M1392" s="99"/>
    </row>
    <row r="1393" spans="1:13" s="6" customFormat="1" hidden="1">
      <c r="A1393" s="87"/>
      <c r="G1393" s="3"/>
      <c r="J1393" s="7"/>
      <c r="L1393" s="72"/>
      <c r="M1393" s="99"/>
    </row>
    <row r="1394" spans="1:13" s="6" customFormat="1" hidden="1">
      <c r="A1394" s="87"/>
      <c r="G1394" s="3"/>
      <c r="J1394" s="7"/>
      <c r="L1394" s="72"/>
      <c r="M1394" s="99"/>
    </row>
    <row r="1395" spans="1:13" s="6" customFormat="1" hidden="1">
      <c r="A1395" s="87"/>
      <c r="G1395" s="3"/>
      <c r="J1395" s="7"/>
      <c r="L1395" s="72"/>
      <c r="M1395" s="99"/>
    </row>
    <row r="1396" spans="1:13" s="6" customFormat="1" hidden="1">
      <c r="A1396" s="87"/>
      <c r="G1396" s="3"/>
      <c r="J1396" s="7"/>
      <c r="L1396" s="72"/>
      <c r="M1396" s="99"/>
    </row>
    <row r="1397" spans="1:13" s="6" customFormat="1" hidden="1">
      <c r="A1397" s="87"/>
      <c r="G1397" s="3"/>
      <c r="J1397" s="7"/>
      <c r="L1397" s="72"/>
      <c r="M1397" s="99"/>
    </row>
    <row r="1398" spans="1:13" s="6" customFormat="1" hidden="1">
      <c r="A1398" s="87"/>
      <c r="G1398" s="3"/>
      <c r="J1398" s="7"/>
      <c r="L1398" s="72"/>
      <c r="M1398" s="99"/>
    </row>
    <row r="1399" spans="1:13" s="6" customFormat="1" hidden="1">
      <c r="A1399" s="87"/>
      <c r="G1399" s="3"/>
      <c r="J1399" s="7"/>
      <c r="L1399" s="72"/>
      <c r="M1399" s="99"/>
    </row>
    <row r="1400" spans="1:13" s="6" customFormat="1" hidden="1">
      <c r="A1400" s="87"/>
      <c r="G1400" s="3"/>
      <c r="J1400" s="7"/>
      <c r="L1400" s="72"/>
      <c r="M1400" s="99"/>
    </row>
    <row r="1401" spans="1:13" s="6" customFormat="1" hidden="1">
      <c r="A1401" s="87"/>
      <c r="G1401" s="3"/>
      <c r="J1401" s="7"/>
      <c r="L1401" s="72"/>
      <c r="M1401" s="99"/>
    </row>
    <row r="1402" spans="1:13" s="6" customFormat="1" hidden="1">
      <c r="A1402" s="87"/>
      <c r="G1402" s="3"/>
      <c r="J1402" s="7"/>
      <c r="L1402" s="72"/>
      <c r="M1402" s="99"/>
    </row>
    <row r="1403" spans="1:13" s="6" customFormat="1" hidden="1">
      <c r="A1403" s="87"/>
      <c r="G1403" s="3"/>
      <c r="J1403" s="7"/>
      <c r="L1403" s="72"/>
      <c r="M1403" s="99"/>
    </row>
    <row r="1404" spans="1:13" s="6" customFormat="1" hidden="1">
      <c r="A1404" s="87"/>
      <c r="G1404" s="3"/>
      <c r="J1404" s="7"/>
      <c r="L1404" s="72"/>
      <c r="M1404" s="99"/>
    </row>
    <row r="1405" spans="1:13" s="6" customFormat="1" hidden="1">
      <c r="A1405" s="87"/>
      <c r="G1405" s="3"/>
      <c r="J1405" s="7"/>
      <c r="L1405" s="72"/>
      <c r="M1405" s="99"/>
    </row>
    <row r="1406" spans="1:13" s="6" customFormat="1" hidden="1">
      <c r="A1406" s="87"/>
      <c r="G1406" s="3"/>
      <c r="J1406" s="7"/>
      <c r="L1406" s="72"/>
      <c r="M1406" s="99"/>
    </row>
    <row r="1407" spans="1:13" s="6" customFormat="1" hidden="1">
      <c r="A1407" s="87"/>
      <c r="G1407" s="3"/>
      <c r="J1407" s="7"/>
      <c r="L1407" s="72"/>
      <c r="M1407" s="99"/>
    </row>
    <row r="1408" spans="1:13" s="6" customFormat="1" hidden="1">
      <c r="A1408" s="87"/>
      <c r="G1408" s="3"/>
      <c r="J1408" s="7"/>
      <c r="L1408" s="72"/>
      <c r="M1408" s="99"/>
    </row>
    <row r="1409" spans="1:13" s="6" customFormat="1" hidden="1">
      <c r="A1409" s="87"/>
      <c r="G1409" s="3"/>
      <c r="J1409" s="7"/>
      <c r="L1409" s="72"/>
      <c r="M1409" s="99"/>
    </row>
    <row r="1410" spans="1:13" s="6" customFormat="1" hidden="1">
      <c r="A1410" s="87"/>
      <c r="G1410" s="3"/>
      <c r="J1410" s="7"/>
      <c r="L1410" s="72"/>
      <c r="M1410" s="99"/>
    </row>
    <row r="1411" spans="1:13" s="6" customFormat="1" hidden="1">
      <c r="A1411" s="87"/>
      <c r="G1411" s="3"/>
      <c r="J1411" s="7"/>
      <c r="L1411" s="72"/>
      <c r="M1411" s="99"/>
    </row>
    <row r="1412" spans="1:13" s="6" customFormat="1" hidden="1">
      <c r="A1412" s="87"/>
      <c r="G1412" s="3"/>
      <c r="J1412" s="7"/>
      <c r="L1412" s="72"/>
      <c r="M1412" s="99"/>
    </row>
    <row r="1413" spans="1:13" s="6" customFormat="1" hidden="1">
      <c r="A1413" s="87"/>
      <c r="G1413" s="3"/>
      <c r="J1413" s="7"/>
      <c r="L1413" s="72"/>
      <c r="M1413" s="99"/>
    </row>
    <row r="1414" spans="1:13" s="6" customFormat="1" hidden="1">
      <c r="A1414" s="87"/>
      <c r="G1414" s="3"/>
      <c r="J1414" s="7"/>
      <c r="L1414" s="72"/>
      <c r="M1414" s="99"/>
    </row>
    <row r="1415" spans="1:13" s="6" customFormat="1" hidden="1">
      <c r="A1415" s="87"/>
      <c r="G1415" s="3"/>
      <c r="J1415" s="7"/>
      <c r="L1415" s="72"/>
      <c r="M1415" s="99"/>
    </row>
    <row r="1416" spans="1:13" s="6" customFormat="1" hidden="1">
      <c r="A1416" s="87"/>
      <c r="G1416" s="3"/>
      <c r="J1416" s="7"/>
      <c r="L1416" s="72"/>
      <c r="M1416" s="99"/>
    </row>
    <row r="1417" spans="1:13" s="6" customFormat="1" hidden="1">
      <c r="A1417" s="87"/>
      <c r="G1417" s="3"/>
      <c r="J1417" s="7"/>
      <c r="L1417" s="72"/>
      <c r="M1417" s="99"/>
    </row>
    <row r="1418" spans="1:13" s="6" customFormat="1" hidden="1">
      <c r="A1418" s="87"/>
      <c r="G1418" s="3"/>
      <c r="J1418" s="7"/>
      <c r="L1418" s="72"/>
      <c r="M1418" s="99"/>
    </row>
    <row r="1419" spans="1:13" s="6" customFormat="1" hidden="1">
      <c r="A1419" s="87"/>
      <c r="G1419" s="3"/>
      <c r="J1419" s="7"/>
      <c r="L1419" s="72"/>
      <c r="M1419" s="99"/>
    </row>
    <row r="1420" spans="1:13" s="6" customFormat="1" hidden="1">
      <c r="A1420" s="87"/>
      <c r="G1420" s="3"/>
      <c r="J1420" s="7"/>
      <c r="L1420" s="72"/>
      <c r="M1420" s="99"/>
    </row>
    <row r="1421" spans="1:13" s="6" customFormat="1" hidden="1">
      <c r="A1421" s="87"/>
      <c r="G1421" s="3"/>
      <c r="J1421" s="7"/>
      <c r="L1421" s="72"/>
      <c r="M1421" s="99"/>
    </row>
    <row r="1422" spans="1:13" s="6" customFormat="1" hidden="1">
      <c r="A1422" s="87"/>
      <c r="G1422" s="3"/>
      <c r="J1422" s="7"/>
      <c r="L1422" s="72"/>
      <c r="M1422" s="99"/>
    </row>
    <row r="1423" spans="1:13" s="6" customFormat="1" hidden="1">
      <c r="A1423" s="87"/>
      <c r="G1423" s="3"/>
      <c r="J1423" s="7"/>
      <c r="L1423" s="72"/>
      <c r="M1423" s="99"/>
    </row>
    <row r="1424" spans="1:13" s="6" customFormat="1" hidden="1">
      <c r="A1424" s="87"/>
      <c r="G1424" s="3"/>
      <c r="J1424" s="7"/>
      <c r="L1424" s="72"/>
      <c r="M1424" s="99"/>
    </row>
    <row r="1425" spans="1:13" s="6" customFormat="1" hidden="1">
      <c r="A1425" s="87"/>
      <c r="G1425" s="3"/>
      <c r="J1425" s="7"/>
      <c r="L1425" s="72"/>
      <c r="M1425" s="99"/>
    </row>
    <row r="1426" spans="1:13" s="6" customFormat="1" hidden="1">
      <c r="A1426" s="87"/>
      <c r="G1426" s="3"/>
      <c r="J1426" s="7"/>
      <c r="L1426" s="72"/>
      <c r="M1426" s="99"/>
    </row>
    <row r="1427" spans="1:13" s="6" customFormat="1" hidden="1">
      <c r="A1427" s="87"/>
      <c r="G1427" s="3"/>
      <c r="J1427" s="7"/>
      <c r="L1427" s="72"/>
      <c r="M1427" s="99"/>
    </row>
    <row r="1428" spans="1:13" s="6" customFormat="1" hidden="1">
      <c r="A1428" s="87"/>
      <c r="G1428" s="3"/>
      <c r="J1428" s="7"/>
      <c r="L1428" s="72"/>
      <c r="M1428" s="99"/>
    </row>
    <row r="1429" spans="1:13" s="6" customFormat="1" hidden="1">
      <c r="A1429" s="87"/>
      <c r="G1429" s="3"/>
      <c r="J1429" s="7"/>
      <c r="L1429" s="72"/>
      <c r="M1429" s="99"/>
    </row>
    <row r="1430" spans="1:13" s="6" customFormat="1" hidden="1">
      <c r="A1430" s="87"/>
      <c r="G1430" s="3"/>
      <c r="J1430" s="7"/>
      <c r="L1430" s="72"/>
      <c r="M1430" s="99"/>
    </row>
    <row r="1431" spans="1:13" s="6" customFormat="1" hidden="1">
      <c r="A1431" s="87"/>
      <c r="G1431" s="3"/>
      <c r="J1431" s="7"/>
      <c r="L1431" s="72"/>
      <c r="M1431" s="99"/>
    </row>
    <row r="1432" spans="1:13" s="6" customFormat="1" hidden="1">
      <c r="A1432" s="87"/>
      <c r="G1432" s="3"/>
      <c r="J1432" s="7"/>
      <c r="L1432" s="72"/>
      <c r="M1432" s="99"/>
    </row>
    <row r="1433" spans="1:13" s="6" customFormat="1" hidden="1">
      <c r="A1433" s="87"/>
      <c r="G1433" s="3"/>
      <c r="J1433" s="7"/>
      <c r="L1433" s="72"/>
      <c r="M1433" s="99"/>
    </row>
    <row r="1434" spans="1:13" s="6" customFormat="1" hidden="1">
      <c r="A1434" s="87"/>
      <c r="G1434" s="3"/>
      <c r="J1434" s="7"/>
      <c r="L1434" s="72"/>
      <c r="M1434" s="99"/>
    </row>
    <row r="1435" spans="1:13" s="6" customFormat="1" hidden="1">
      <c r="A1435" s="87"/>
      <c r="G1435" s="3"/>
      <c r="J1435" s="7"/>
      <c r="L1435" s="72"/>
      <c r="M1435" s="99"/>
    </row>
    <row r="1436" spans="1:13" s="6" customFormat="1" hidden="1">
      <c r="A1436" s="87"/>
      <c r="G1436" s="3"/>
      <c r="J1436" s="7"/>
      <c r="L1436" s="72"/>
      <c r="M1436" s="99"/>
    </row>
    <row r="1437" spans="1:13" s="6" customFormat="1" hidden="1">
      <c r="A1437" s="87"/>
      <c r="G1437" s="3"/>
      <c r="J1437" s="7"/>
      <c r="L1437" s="72"/>
      <c r="M1437" s="99"/>
    </row>
    <row r="1438" spans="1:13" s="6" customFormat="1" hidden="1">
      <c r="A1438" s="87"/>
      <c r="G1438" s="3"/>
      <c r="J1438" s="7"/>
      <c r="L1438" s="72"/>
      <c r="M1438" s="99"/>
    </row>
    <row r="1439" spans="1:13" s="6" customFormat="1" hidden="1">
      <c r="A1439" s="87"/>
      <c r="G1439" s="3"/>
      <c r="J1439" s="7"/>
      <c r="L1439" s="72"/>
      <c r="M1439" s="99"/>
    </row>
    <row r="1440" spans="1:13" s="6" customFormat="1" hidden="1">
      <c r="A1440" s="87"/>
      <c r="G1440" s="3"/>
      <c r="J1440" s="7"/>
      <c r="L1440" s="72"/>
      <c r="M1440" s="99"/>
    </row>
    <row r="1441" spans="1:13" s="6" customFormat="1" hidden="1">
      <c r="A1441" s="87"/>
      <c r="G1441" s="3"/>
      <c r="J1441" s="7"/>
      <c r="L1441" s="72"/>
      <c r="M1441" s="99"/>
    </row>
    <row r="1442" spans="1:13" s="6" customFormat="1" hidden="1">
      <c r="A1442" s="87"/>
      <c r="G1442" s="3"/>
      <c r="J1442" s="7"/>
      <c r="L1442" s="72"/>
      <c r="M1442" s="99"/>
    </row>
    <row r="1443" spans="1:13" s="6" customFormat="1" hidden="1">
      <c r="A1443" s="87"/>
      <c r="G1443" s="3"/>
      <c r="J1443" s="7"/>
      <c r="L1443" s="72"/>
      <c r="M1443" s="99"/>
    </row>
    <row r="1444" spans="1:13" s="6" customFormat="1" hidden="1">
      <c r="A1444" s="87"/>
      <c r="G1444" s="3"/>
      <c r="J1444" s="7"/>
      <c r="L1444" s="72"/>
      <c r="M1444" s="99"/>
    </row>
    <row r="1445" spans="1:13" s="6" customFormat="1" hidden="1">
      <c r="A1445" s="87"/>
      <c r="G1445" s="3"/>
      <c r="J1445" s="7"/>
      <c r="L1445" s="72"/>
      <c r="M1445" s="99"/>
    </row>
    <row r="1446" spans="1:13" s="6" customFormat="1" hidden="1">
      <c r="A1446" s="87"/>
      <c r="G1446" s="3"/>
      <c r="J1446" s="7"/>
      <c r="L1446" s="72"/>
      <c r="M1446" s="99"/>
    </row>
    <row r="1447" spans="1:13" s="6" customFormat="1" hidden="1">
      <c r="A1447" s="87"/>
      <c r="G1447" s="3"/>
      <c r="J1447" s="7"/>
      <c r="L1447" s="72"/>
      <c r="M1447" s="99"/>
    </row>
    <row r="1448" spans="1:13" s="6" customFormat="1" hidden="1">
      <c r="A1448" s="87"/>
      <c r="G1448" s="3"/>
      <c r="J1448" s="7"/>
      <c r="L1448" s="72"/>
      <c r="M1448" s="99"/>
    </row>
    <row r="1449" spans="1:13" s="6" customFormat="1" hidden="1">
      <c r="A1449" s="87"/>
      <c r="G1449" s="3"/>
      <c r="J1449" s="7"/>
      <c r="L1449" s="72"/>
      <c r="M1449" s="99"/>
    </row>
    <row r="1450" spans="1:13" s="6" customFormat="1" hidden="1">
      <c r="A1450" s="87"/>
      <c r="G1450" s="3"/>
      <c r="J1450" s="7"/>
      <c r="L1450" s="72"/>
      <c r="M1450" s="99"/>
    </row>
    <row r="1451" spans="1:13" s="6" customFormat="1" hidden="1">
      <c r="A1451" s="87"/>
      <c r="G1451" s="3"/>
      <c r="J1451" s="7"/>
      <c r="L1451" s="72"/>
      <c r="M1451" s="99"/>
    </row>
    <row r="1452" spans="1:13" s="6" customFormat="1" hidden="1">
      <c r="A1452" s="87"/>
      <c r="G1452" s="3"/>
      <c r="J1452" s="7"/>
      <c r="L1452" s="72"/>
      <c r="M1452" s="99"/>
    </row>
    <row r="1453" spans="1:13" s="6" customFormat="1" hidden="1">
      <c r="A1453" s="87"/>
      <c r="G1453" s="3"/>
      <c r="J1453" s="7"/>
      <c r="L1453" s="72"/>
      <c r="M1453" s="99"/>
    </row>
    <row r="1454" spans="1:13" s="6" customFormat="1" hidden="1">
      <c r="A1454" s="87"/>
      <c r="G1454" s="3"/>
      <c r="J1454" s="7"/>
      <c r="L1454" s="72"/>
      <c r="M1454" s="99"/>
    </row>
    <row r="1455" spans="1:13" s="6" customFormat="1" hidden="1">
      <c r="A1455" s="87"/>
      <c r="G1455" s="3"/>
      <c r="J1455" s="7"/>
      <c r="L1455" s="72"/>
      <c r="M1455" s="99"/>
    </row>
    <row r="1456" spans="1:13" s="6" customFormat="1" hidden="1">
      <c r="A1456" s="87"/>
      <c r="G1456" s="3"/>
      <c r="J1456" s="7"/>
      <c r="L1456" s="72"/>
      <c r="M1456" s="99"/>
    </row>
    <row r="1457" spans="1:13" s="6" customFormat="1" hidden="1">
      <c r="A1457" s="87"/>
      <c r="G1457" s="3"/>
      <c r="J1457" s="7"/>
      <c r="L1457" s="72"/>
      <c r="M1457" s="99"/>
    </row>
    <row r="1458" spans="1:13" s="6" customFormat="1" hidden="1">
      <c r="A1458" s="87"/>
      <c r="G1458" s="3"/>
      <c r="J1458" s="7"/>
      <c r="L1458" s="72"/>
      <c r="M1458" s="99"/>
    </row>
    <row r="1459" spans="1:13" s="6" customFormat="1" hidden="1">
      <c r="A1459" s="87"/>
      <c r="G1459" s="3"/>
      <c r="J1459" s="7"/>
      <c r="L1459" s="72"/>
      <c r="M1459" s="99"/>
    </row>
    <row r="1460" spans="1:13" s="6" customFormat="1" hidden="1">
      <c r="A1460" s="87"/>
      <c r="G1460" s="3"/>
      <c r="J1460" s="7"/>
      <c r="L1460" s="72"/>
      <c r="M1460" s="99"/>
    </row>
    <row r="1461" spans="1:13" s="6" customFormat="1" hidden="1">
      <c r="A1461" s="87"/>
      <c r="G1461" s="3"/>
      <c r="J1461" s="7"/>
      <c r="L1461" s="72"/>
      <c r="M1461" s="99"/>
    </row>
    <row r="1462" spans="1:13" s="6" customFormat="1" hidden="1">
      <c r="A1462" s="87"/>
      <c r="G1462" s="3"/>
      <c r="J1462" s="7"/>
      <c r="L1462" s="72"/>
      <c r="M1462" s="99"/>
    </row>
    <row r="1463" spans="1:13" s="6" customFormat="1" hidden="1">
      <c r="A1463" s="87"/>
      <c r="G1463" s="3"/>
      <c r="J1463" s="7"/>
      <c r="L1463" s="72"/>
      <c r="M1463" s="99"/>
    </row>
    <row r="1464" spans="1:13" s="6" customFormat="1" hidden="1">
      <c r="A1464" s="87"/>
      <c r="G1464" s="3"/>
      <c r="J1464" s="7"/>
      <c r="L1464" s="72"/>
      <c r="M1464" s="99"/>
    </row>
    <row r="1465" spans="1:13" s="6" customFormat="1" hidden="1">
      <c r="A1465" s="87"/>
      <c r="G1465" s="3"/>
      <c r="J1465" s="7"/>
      <c r="L1465" s="72"/>
      <c r="M1465" s="99"/>
    </row>
    <row r="1466" spans="1:13" s="6" customFormat="1" hidden="1">
      <c r="A1466" s="87"/>
      <c r="G1466" s="3"/>
      <c r="J1466" s="7"/>
      <c r="L1466" s="72"/>
      <c r="M1466" s="99"/>
    </row>
    <row r="1467" spans="1:13" s="6" customFormat="1" hidden="1">
      <c r="A1467" s="87"/>
      <c r="G1467" s="3"/>
      <c r="J1467" s="7"/>
      <c r="L1467" s="72"/>
      <c r="M1467" s="99"/>
    </row>
    <row r="1468" spans="1:13" s="6" customFormat="1" hidden="1">
      <c r="A1468" s="87"/>
      <c r="G1468" s="3"/>
      <c r="J1468" s="7"/>
      <c r="L1468" s="72"/>
      <c r="M1468" s="99"/>
    </row>
    <row r="1469" spans="1:13" s="6" customFormat="1" hidden="1">
      <c r="A1469" s="87"/>
      <c r="G1469" s="3"/>
      <c r="J1469" s="7"/>
      <c r="L1469" s="72"/>
      <c r="M1469" s="99"/>
    </row>
    <row r="1470" spans="1:13" s="6" customFormat="1" hidden="1">
      <c r="A1470" s="87"/>
      <c r="G1470" s="3"/>
      <c r="J1470" s="7"/>
      <c r="L1470" s="72"/>
      <c r="M1470" s="99"/>
    </row>
    <row r="1471" spans="1:13" s="6" customFormat="1" hidden="1">
      <c r="A1471" s="87"/>
      <c r="G1471" s="3"/>
      <c r="J1471" s="7"/>
      <c r="L1471" s="72"/>
      <c r="M1471" s="99"/>
    </row>
    <row r="1472" spans="1:13" s="6" customFormat="1" hidden="1">
      <c r="A1472" s="87"/>
      <c r="G1472" s="3"/>
      <c r="J1472" s="7"/>
      <c r="L1472" s="72"/>
      <c r="M1472" s="99"/>
    </row>
    <row r="1473" spans="1:13" s="6" customFormat="1" hidden="1">
      <c r="A1473" s="87"/>
      <c r="G1473" s="3"/>
      <c r="J1473" s="7"/>
      <c r="L1473" s="72"/>
      <c r="M1473" s="99"/>
    </row>
    <row r="1474" spans="1:13" s="6" customFormat="1" hidden="1">
      <c r="A1474" s="87"/>
      <c r="G1474" s="3"/>
      <c r="J1474" s="7"/>
      <c r="L1474" s="72"/>
      <c r="M1474" s="99"/>
    </row>
    <row r="1475" spans="1:13" s="6" customFormat="1" hidden="1">
      <c r="A1475" s="87"/>
      <c r="G1475" s="3"/>
      <c r="J1475" s="7"/>
      <c r="L1475" s="72"/>
      <c r="M1475" s="99"/>
    </row>
    <row r="1476" spans="1:13" s="6" customFormat="1" hidden="1">
      <c r="A1476" s="87"/>
      <c r="G1476" s="3"/>
      <c r="J1476" s="7"/>
      <c r="L1476" s="72"/>
      <c r="M1476" s="99"/>
    </row>
    <row r="1477" spans="1:13" s="6" customFormat="1" hidden="1">
      <c r="A1477" s="87"/>
      <c r="G1477" s="3"/>
      <c r="J1477" s="7"/>
      <c r="L1477" s="72"/>
      <c r="M1477" s="99"/>
    </row>
    <row r="1478" spans="1:13" s="6" customFormat="1" hidden="1">
      <c r="A1478" s="87"/>
      <c r="G1478" s="3"/>
      <c r="J1478" s="7"/>
      <c r="L1478" s="72"/>
      <c r="M1478" s="99"/>
    </row>
    <row r="1479" spans="1:13" s="6" customFormat="1" hidden="1">
      <c r="A1479" s="87"/>
      <c r="G1479" s="3"/>
      <c r="J1479" s="7"/>
      <c r="L1479" s="72"/>
      <c r="M1479" s="99"/>
    </row>
    <row r="1480" spans="1:13" s="6" customFormat="1" hidden="1">
      <c r="A1480" s="87"/>
      <c r="G1480" s="3"/>
      <c r="J1480" s="7"/>
      <c r="L1480" s="72"/>
      <c r="M1480" s="99"/>
    </row>
    <row r="1481" spans="1:13" s="6" customFormat="1" hidden="1">
      <c r="A1481" s="87"/>
      <c r="G1481" s="3"/>
      <c r="J1481" s="7"/>
      <c r="L1481" s="72"/>
      <c r="M1481" s="99"/>
    </row>
    <row r="1482" spans="1:13" s="6" customFormat="1" hidden="1">
      <c r="A1482" s="87"/>
      <c r="G1482" s="3"/>
      <c r="J1482" s="7"/>
      <c r="L1482" s="72"/>
      <c r="M1482" s="99"/>
    </row>
    <row r="1483" spans="1:13" s="6" customFormat="1" hidden="1">
      <c r="A1483" s="87"/>
      <c r="G1483" s="3"/>
      <c r="J1483" s="7"/>
      <c r="L1483" s="72"/>
      <c r="M1483" s="99"/>
    </row>
    <row r="1484" spans="1:13" s="6" customFormat="1" hidden="1">
      <c r="A1484" s="87"/>
      <c r="G1484" s="3"/>
      <c r="J1484" s="7"/>
      <c r="L1484" s="72"/>
      <c r="M1484" s="99"/>
    </row>
    <row r="1485" spans="1:13" s="6" customFormat="1" hidden="1">
      <c r="A1485" s="87"/>
      <c r="G1485" s="3"/>
      <c r="J1485" s="7"/>
      <c r="L1485" s="72"/>
      <c r="M1485" s="99"/>
    </row>
    <row r="1486" spans="1:13" s="6" customFormat="1" hidden="1">
      <c r="A1486" s="87"/>
      <c r="G1486" s="3"/>
      <c r="J1486" s="7"/>
      <c r="L1486" s="72"/>
      <c r="M1486" s="99"/>
    </row>
    <row r="1487" spans="1:13" s="6" customFormat="1" hidden="1">
      <c r="A1487" s="87"/>
      <c r="G1487" s="3"/>
      <c r="J1487" s="7"/>
      <c r="L1487" s="72"/>
      <c r="M1487" s="99"/>
    </row>
    <row r="1488" spans="1:13" s="6" customFormat="1" hidden="1">
      <c r="A1488" s="87"/>
      <c r="G1488" s="3"/>
      <c r="J1488" s="7"/>
      <c r="L1488" s="72"/>
      <c r="M1488" s="99"/>
    </row>
    <row r="1489" spans="1:13" s="6" customFormat="1" hidden="1">
      <c r="A1489" s="87"/>
      <c r="G1489" s="3"/>
      <c r="J1489" s="7"/>
      <c r="L1489" s="72"/>
      <c r="M1489" s="99"/>
    </row>
    <row r="1490" spans="1:13" s="6" customFormat="1" hidden="1">
      <c r="A1490" s="87"/>
      <c r="G1490" s="3"/>
      <c r="J1490" s="7"/>
      <c r="L1490" s="72"/>
      <c r="M1490" s="99"/>
    </row>
    <row r="1491" spans="1:13" s="6" customFormat="1" hidden="1">
      <c r="A1491" s="87"/>
      <c r="G1491" s="3"/>
      <c r="J1491" s="7"/>
      <c r="L1491" s="72"/>
      <c r="M1491" s="99"/>
    </row>
    <row r="1492" spans="1:13" s="6" customFormat="1" hidden="1">
      <c r="A1492" s="87"/>
      <c r="G1492" s="3"/>
      <c r="J1492" s="7"/>
      <c r="L1492" s="72"/>
      <c r="M1492" s="99"/>
    </row>
    <row r="1493" spans="1:13" s="6" customFormat="1" hidden="1">
      <c r="A1493" s="87"/>
      <c r="G1493" s="3"/>
      <c r="J1493" s="7"/>
      <c r="L1493" s="72"/>
      <c r="M1493" s="99"/>
    </row>
    <row r="1494" spans="1:13" s="6" customFormat="1" hidden="1">
      <c r="A1494" s="87"/>
      <c r="G1494" s="3"/>
      <c r="J1494" s="7"/>
      <c r="L1494" s="72"/>
      <c r="M1494" s="99"/>
    </row>
    <row r="1495" spans="1:13" s="6" customFormat="1" hidden="1">
      <c r="A1495" s="87"/>
      <c r="G1495" s="3"/>
      <c r="J1495" s="7"/>
      <c r="L1495" s="72"/>
      <c r="M1495" s="99"/>
    </row>
    <row r="1496" spans="1:13" s="6" customFormat="1" hidden="1">
      <c r="A1496" s="87"/>
      <c r="G1496" s="3"/>
      <c r="J1496" s="7"/>
      <c r="L1496" s="72"/>
      <c r="M1496" s="99"/>
    </row>
    <row r="1497" spans="1:13" s="6" customFormat="1" hidden="1">
      <c r="A1497" s="87"/>
      <c r="G1497" s="3"/>
      <c r="J1497" s="7"/>
      <c r="L1497" s="72"/>
      <c r="M1497" s="99"/>
    </row>
    <row r="1498" spans="1:13" s="6" customFormat="1" hidden="1">
      <c r="A1498" s="87"/>
      <c r="G1498" s="3"/>
      <c r="J1498" s="7"/>
      <c r="L1498" s="72"/>
      <c r="M1498" s="99"/>
    </row>
    <row r="1499" spans="1:13" s="6" customFormat="1" hidden="1">
      <c r="A1499" s="87"/>
      <c r="G1499" s="3"/>
      <c r="J1499" s="7"/>
      <c r="L1499" s="72"/>
      <c r="M1499" s="99"/>
    </row>
    <row r="1500" spans="1:13" s="6" customFormat="1" hidden="1">
      <c r="A1500" s="87"/>
      <c r="G1500" s="3"/>
      <c r="J1500" s="7"/>
      <c r="L1500" s="72"/>
      <c r="M1500" s="99"/>
    </row>
    <row r="1501" spans="1:13" s="6" customFormat="1" hidden="1">
      <c r="A1501" s="87"/>
      <c r="G1501" s="3"/>
      <c r="J1501" s="7"/>
      <c r="L1501" s="72"/>
      <c r="M1501" s="99"/>
    </row>
    <row r="1502" spans="1:13" s="6" customFormat="1" hidden="1">
      <c r="A1502" s="87"/>
      <c r="G1502" s="3"/>
      <c r="J1502" s="7"/>
      <c r="L1502" s="72"/>
      <c r="M1502" s="99"/>
    </row>
    <row r="1503" spans="1:13" s="6" customFormat="1" hidden="1">
      <c r="A1503" s="87"/>
      <c r="G1503" s="3"/>
      <c r="J1503" s="7"/>
      <c r="L1503" s="72"/>
      <c r="M1503" s="99"/>
    </row>
    <row r="1504" spans="1:13" s="6" customFormat="1" hidden="1">
      <c r="A1504" s="87"/>
      <c r="G1504" s="3"/>
      <c r="J1504" s="7"/>
      <c r="L1504" s="72"/>
      <c r="M1504" s="99"/>
    </row>
    <row r="1505" spans="1:13" s="6" customFormat="1" hidden="1">
      <c r="A1505" s="87"/>
      <c r="G1505" s="3"/>
      <c r="J1505" s="7"/>
      <c r="L1505" s="72"/>
      <c r="M1505" s="99"/>
    </row>
    <row r="1506" spans="1:13" s="6" customFormat="1" hidden="1">
      <c r="A1506" s="87"/>
      <c r="G1506" s="3"/>
      <c r="J1506" s="7"/>
      <c r="L1506" s="72"/>
      <c r="M1506" s="99"/>
    </row>
    <row r="1507" spans="1:13" s="6" customFormat="1" hidden="1">
      <c r="A1507" s="87"/>
      <c r="G1507" s="3"/>
      <c r="J1507" s="7"/>
      <c r="L1507" s="72"/>
      <c r="M1507" s="99"/>
    </row>
    <row r="1508" spans="1:13" s="6" customFormat="1" hidden="1">
      <c r="A1508" s="87"/>
      <c r="G1508" s="3"/>
      <c r="J1508" s="7"/>
      <c r="L1508" s="72"/>
      <c r="M1508" s="99"/>
    </row>
    <row r="1509" spans="1:13" s="6" customFormat="1" hidden="1">
      <c r="A1509" s="87"/>
      <c r="G1509" s="3"/>
      <c r="J1509" s="7"/>
      <c r="L1509" s="72"/>
      <c r="M1509" s="99"/>
    </row>
    <row r="1510" spans="1:13" s="6" customFormat="1" hidden="1">
      <c r="A1510" s="87"/>
      <c r="G1510" s="3"/>
      <c r="J1510" s="7"/>
      <c r="L1510" s="72"/>
      <c r="M1510" s="99"/>
    </row>
    <row r="1511" spans="1:13" s="6" customFormat="1" hidden="1">
      <c r="A1511" s="87"/>
      <c r="G1511" s="3"/>
      <c r="J1511" s="7"/>
      <c r="L1511" s="72"/>
      <c r="M1511" s="99"/>
    </row>
    <row r="1512" spans="1:13" s="6" customFormat="1" hidden="1">
      <c r="A1512" s="87"/>
      <c r="G1512" s="3"/>
      <c r="J1512" s="7"/>
      <c r="L1512" s="72"/>
      <c r="M1512" s="99"/>
    </row>
    <row r="1513" spans="1:13" s="6" customFormat="1" hidden="1">
      <c r="A1513" s="87"/>
      <c r="G1513" s="3"/>
      <c r="J1513" s="7"/>
      <c r="L1513" s="72"/>
      <c r="M1513" s="99"/>
    </row>
    <row r="1514" spans="1:13" s="6" customFormat="1" hidden="1">
      <c r="A1514" s="87"/>
      <c r="G1514" s="3"/>
      <c r="J1514" s="7"/>
      <c r="L1514" s="72"/>
      <c r="M1514" s="99"/>
    </row>
    <row r="1515" spans="1:13" s="6" customFormat="1" hidden="1">
      <c r="A1515" s="87"/>
      <c r="G1515" s="3"/>
      <c r="J1515" s="7"/>
      <c r="L1515" s="72"/>
      <c r="M1515" s="99"/>
    </row>
    <row r="1516" spans="1:13" s="6" customFormat="1" hidden="1">
      <c r="A1516" s="87"/>
      <c r="G1516" s="3"/>
      <c r="J1516" s="7"/>
      <c r="L1516" s="72"/>
      <c r="M1516" s="99"/>
    </row>
    <row r="1517" spans="1:13" s="6" customFormat="1" hidden="1">
      <c r="A1517" s="87"/>
      <c r="G1517" s="3"/>
      <c r="J1517" s="7"/>
      <c r="L1517" s="72"/>
      <c r="M1517" s="99"/>
    </row>
    <row r="1518" spans="1:13" s="6" customFormat="1" hidden="1">
      <c r="A1518" s="87"/>
      <c r="G1518" s="3"/>
      <c r="J1518" s="7"/>
      <c r="L1518" s="72"/>
      <c r="M1518" s="99"/>
    </row>
    <row r="1519" spans="1:13" s="6" customFormat="1" hidden="1">
      <c r="A1519" s="87"/>
      <c r="G1519" s="3"/>
      <c r="J1519" s="7"/>
      <c r="L1519" s="72"/>
      <c r="M1519" s="99"/>
    </row>
    <row r="1520" spans="1:13" s="6" customFormat="1" hidden="1">
      <c r="A1520" s="87"/>
      <c r="G1520" s="3"/>
      <c r="J1520" s="7"/>
      <c r="L1520" s="72"/>
      <c r="M1520" s="99"/>
    </row>
    <row r="1521" spans="1:13" s="6" customFormat="1" hidden="1">
      <c r="A1521" s="87"/>
      <c r="G1521" s="3"/>
      <c r="J1521" s="7"/>
      <c r="L1521" s="72"/>
      <c r="M1521" s="99"/>
    </row>
    <row r="1522" spans="1:13" s="6" customFormat="1" hidden="1">
      <c r="A1522" s="87"/>
      <c r="G1522" s="3"/>
      <c r="J1522" s="7"/>
      <c r="L1522" s="72"/>
      <c r="M1522" s="99"/>
    </row>
    <row r="1523" spans="1:13" s="6" customFormat="1" hidden="1">
      <c r="A1523" s="87"/>
      <c r="G1523" s="3"/>
      <c r="J1523" s="7"/>
      <c r="L1523" s="72"/>
      <c r="M1523" s="99"/>
    </row>
    <row r="1524" spans="1:13" s="6" customFormat="1" hidden="1">
      <c r="A1524" s="87"/>
      <c r="G1524" s="3"/>
      <c r="J1524" s="7"/>
      <c r="L1524" s="72"/>
      <c r="M1524" s="99"/>
    </row>
    <row r="1525" spans="1:13" s="6" customFormat="1" hidden="1">
      <c r="A1525" s="87"/>
      <c r="G1525" s="3"/>
      <c r="J1525" s="7"/>
      <c r="L1525" s="72"/>
      <c r="M1525" s="99"/>
    </row>
    <row r="1526" spans="1:13" s="6" customFormat="1" hidden="1">
      <c r="A1526" s="87"/>
      <c r="G1526" s="3"/>
      <c r="J1526" s="7"/>
      <c r="L1526" s="72"/>
      <c r="M1526" s="99"/>
    </row>
    <row r="1527" spans="1:13" s="6" customFormat="1" hidden="1">
      <c r="A1527" s="87"/>
      <c r="G1527" s="3"/>
      <c r="J1527" s="7"/>
      <c r="L1527" s="72"/>
      <c r="M1527" s="99"/>
    </row>
    <row r="1528" spans="1:13" s="6" customFormat="1" hidden="1">
      <c r="A1528" s="87"/>
      <c r="G1528" s="3"/>
      <c r="J1528" s="7"/>
      <c r="L1528" s="72"/>
      <c r="M1528" s="99"/>
    </row>
    <row r="1529" spans="1:13" s="6" customFormat="1" hidden="1">
      <c r="A1529" s="87"/>
      <c r="G1529" s="3"/>
      <c r="J1529" s="7"/>
      <c r="L1529" s="72"/>
      <c r="M1529" s="99"/>
    </row>
    <row r="1530" spans="1:13" s="6" customFormat="1" hidden="1">
      <c r="A1530" s="87"/>
      <c r="G1530" s="3"/>
      <c r="J1530" s="7"/>
      <c r="L1530" s="72"/>
      <c r="M1530" s="99"/>
    </row>
    <row r="1531" spans="1:13" s="6" customFormat="1" hidden="1">
      <c r="A1531" s="87"/>
      <c r="G1531" s="3"/>
      <c r="J1531" s="7"/>
      <c r="L1531" s="72"/>
      <c r="M1531" s="99"/>
    </row>
    <row r="1532" spans="1:13" s="6" customFormat="1" hidden="1">
      <c r="A1532" s="87"/>
      <c r="G1532" s="3"/>
      <c r="J1532" s="7"/>
      <c r="L1532" s="72"/>
      <c r="M1532" s="99"/>
    </row>
    <row r="1533" spans="1:13" s="6" customFormat="1" hidden="1">
      <c r="A1533" s="87"/>
      <c r="G1533" s="3"/>
      <c r="J1533" s="7"/>
      <c r="L1533" s="72"/>
      <c r="M1533" s="99"/>
    </row>
    <row r="1534" spans="1:13" s="6" customFormat="1" hidden="1">
      <c r="A1534" s="87"/>
      <c r="G1534" s="3"/>
      <c r="J1534" s="7"/>
      <c r="L1534" s="72"/>
      <c r="M1534" s="99"/>
    </row>
    <row r="1535" spans="1:13" s="6" customFormat="1" hidden="1">
      <c r="A1535" s="87"/>
      <c r="G1535" s="3"/>
      <c r="J1535" s="7"/>
      <c r="L1535" s="72"/>
      <c r="M1535" s="99"/>
    </row>
    <row r="1536" spans="1:13" s="6" customFormat="1" hidden="1">
      <c r="A1536" s="87"/>
      <c r="G1536" s="3"/>
      <c r="J1536" s="7"/>
      <c r="L1536" s="72"/>
      <c r="M1536" s="99"/>
    </row>
    <row r="1537" spans="1:13" s="6" customFormat="1" hidden="1">
      <c r="A1537" s="87"/>
      <c r="G1537" s="3"/>
      <c r="J1537" s="7"/>
      <c r="L1537" s="72"/>
      <c r="M1537" s="99"/>
    </row>
    <row r="1538" spans="1:13" s="6" customFormat="1" hidden="1">
      <c r="A1538" s="87"/>
      <c r="G1538" s="3"/>
      <c r="J1538" s="7"/>
      <c r="L1538" s="72"/>
      <c r="M1538" s="99"/>
    </row>
    <row r="1539" spans="1:13" s="6" customFormat="1" hidden="1">
      <c r="A1539" s="87"/>
      <c r="G1539" s="3"/>
      <c r="J1539" s="7"/>
      <c r="L1539" s="72"/>
      <c r="M1539" s="99"/>
    </row>
    <row r="1540" spans="1:13" s="6" customFormat="1" hidden="1">
      <c r="A1540" s="87"/>
      <c r="G1540" s="3"/>
      <c r="J1540" s="7"/>
      <c r="L1540" s="72"/>
      <c r="M1540" s="99"/>
    </row>
    <row r="1541" spans="1:13" s="6" customFormat="1" hidden="1">
      <c r="A1541" s="87"/>
      <c r="G1541" s="3"/>
      <c r="J1541" s="7"/>
      <c r="L1541" s="72"/>
      <c r="M1541" s="99"/>
    </row>
    <row r="1542" spans="1:13" s="6" customFormat="1" hidden="1">
      <c r="A1542" s="87"/>
      <c r="G1542" s="3"/>
      <c r="J1542" s="7"/>
      <c r="L1542" s="72"/>
      <c r="M1542" s="99"/>
    </row>
    <row r="1543" spans="1:13" s="6" customFormat="1" hidden="1">
      <c r="A1543" s="87"/>
      <c r="G1543" s="3"/>
      <c r="J1543" s="7"/>
      <c r="L1543" s="72"/>
      <c r="M1543" s="99"/>
    </row>
    <row r="1544" spans="1:13" s="6" customFormat="1" hidden="1">
      <c r="A1544" s="87"/>
      <c r="G1544" s="3"/>
      <c r="J1544" s="7"/>
      <c r="L1544" s="72"/>
      <c r="M1544" s="99"/>
    </row>
    <row r="1545" spans="1:13" s="6" customFormat="1" hidden="1">
      <c r="A1545" s="87"/>
      <c r="G1545" s="3"/>
      <c r="J1545" s="7"/>
      <c r="L1545" s="72"/>
      <c r="M1545" s="99"/>
    </row>
    <row r="1546" spans="1:13" s="6" customFormat="1" hidden="1">
      <c r="A1546" s="87"/>
      <c r="G1546" s="3"/>
      <c r="J1546" s="7"/>
      <c r="L1546" s="72"/>
      <c r="M1546" s="99"/>
    </row>
    <row r="1547" spans="1:13" s="6" customFormat="1" hidden="1">
      <c r="A1547" s="87"/>
      <c r="G1547" s="3"/>
      <c r="J1547" s="7"/>
      <c r="L1547" s="72"/>
      <c r="M1547" s="99"/>
    </row>
    <row r="1548" spans="1:13" s="6" customFormat="1" hidden="1">
      <c r="A1548" s="87"/>
      <c r="G1548" s="3"/>
      <c r="J1548" s="7"/>
      <c r="L1548" s="72"/>
      <c r="M1548" s="99"/>
    </row>
    <row r="1549" spans="1:13" s="6" customFormat="1" hidden="1">
      <c r="A1549" s="87"/>
      <c r="G1549" s="3"/>
      <c r="J1549" s="7"/>
      <c r="L1549" s="72"/>
      <c r="M1549" s="99"/>
    </row>
    <row r="1550" spans="1:13" s="6" customFormat="1" hidden="1">
      <c r="A1550" s="87"/>
      <c r="G1550" s="3"/>
      <c r="J1550" s="7"/>
      <c r="L1550" s="72"/>
      <c r="M1550" s="99"/>
    </row>
    <row r="1551" spans="1:13" s="6" customFormat="1" hidden="1">
      <c r="A1551" s="87"/>
      <c r="G1551" s="3"/>
      <c r="J1551" s="7"/>
      <c r="L1551" s="72"/>
      <c r="M1551" s="99"/>
    </row>
    <row r="1552" spans="1:13" s="6" customFormat="1" hidden="1">
      <c r="A1552" s="87"/>
      <c r="G1552" s="3"/>
      <c r="J1552" s="7"/>
      <c r="L1552" s="72"/>
      <c r="M1552" s="99"/>
    </row>
    <row r="1553" spans="1:13" s="6" customFormat="1" hidden="1">
      <c r="A1553" s="87"/>
      <c r="G1553" s="3"/>
      <c r="J1553" s="7"/>
      <c r="L1553" s="72"/>
      <c r="M1553" s="99"/>
    </row>
    <row r="1554" spans="1:13" s="6" customFormat="1" hidden="1">
      <c r="A1554" s="87"/>
      <c r="G1554" s="3"/>
      <c r="J1554" s="7"/>
      <c r="L1554" s="72"/>
      <c r="M1554" s="99"/>
    </row>
    <row r="1555" spans="1:13" s="6" customFormat="1" hidden="1">
      <c r="A1555" s="87"/>
      <c r="G1555" s="3"/>
      <c r="J1555" s="7"/>
      <c r="L1555" s="72"/>
      <c r="M1555" s="99"/>
    </row>
    <row r="1556" spans="1:13" s="6" customFormat="1" hidden="1">
      <c r="A1556" s="87"/>
      <c r="G1556" s="3"/>
      <c r="J1556" s="7"/>
      <c r="L1556" s="72"/>
      <c r="M1556" s="99"/>
    </row>
    <row r="1557" spans="1:13" s="6" customFormat="1" hidden="1">
      <c r="A1557" s="87"/>
      <c r="G1557" s="3"/>
      <c r="J1557" s="7"/>
      <c r="L1557" s="72"/>
      <c r="M1557" s="99"/>
    </row>
    <row r="1558" spans="1:13" s="6" customFormat="1" hidden="1">
      <c r="A1558" s="87"/>
      <c r="G1558" s="3"/>
      <c r="J1558" s="7"/>
      <c r="L1558" s="72"/>
      <c r="M1558" s="99"/>
    </row>
    <row r="1559" spans="1:13" s="6" customFormat="1" hidden="1">
      <c r="A1559" s="87"/>
      <c r="G1559" s="3"/>
      <c r="J1559" s="7"/>
      <c r="L1559" s="72"/>
      <c r="M1559" s="99"/>
    </row>
    <row r="1560" spans="1:13" s="6" customFormat="1" hidden="1">
      <c r="A1560" s="87"/>
      <c r="G1560" s="3"/>
      <c r="J1560" s="7"/>
      <c r="L1560" s="72"/>
      <c r="M1560" s="99"/>
    </row>
    <row r="1561" spans="1:13" s="6" customFormat="1" hidden="1">
      <c r="A1561" s="87"/>
      <c r="G1561" s="3"/>
      <c r="J1561" s="7"/>
      <c r="L1561" s="72"/>
      <c r="M1561" s="99"/>
    </row>
    <row r="1562" spans="1:13" s="6" customFormat="1" hidden="1">
      <c r="A1562" s="87"/>
      <c r="G1562" s="3"/>
      <c r="J1562" s="7"/>
      <c r="L1562" s="72"/>
      <c r="M1562" s="99"/>
    </row>
    <row r="1563" spans="1:13" s="6" customFormat="1" hidden="1">
      <c r="A1563" s="87"/>
      <c r="G1563" s="3"/>
      <c r="J1563" s="7"/>
      <c r="L1563" s="72"/>
      <c r="M1563" s="99"/>
    </row>
    <row r="1564" spans="1:13" s="6" customFormat="1" hidden="1">
      <c r="A1564" s="87"/>
      <c r="G1564" s="3"/>
      <c r="J1564" s="7"/>
      <c r="L1564" s="72"/>
      <c r="M1564" s="99"/>
    </row>
    <row r="1565" spans="1:13" s="6" customFormat="1" hidden="1">
      <c r="A1565" s="87"/>
      <c r="G1565" s="3"/>
      <c r="J1565" s="7"/>
      <c r="L1565" s="72"/>
      <c r="M1565" s="99"/>
    </row>
    <row r="1566" spans="1:13" s="6" customFormat="1" hidden="1">
      <c r="A1566" s="87"/>
      <c r="G1566" s="3"/>
      <c r="J1566" s="7"/>
      <c r="L1566" s="72"/>
      <c r="M1566" s="99"/>
    </row>
    <row r="1567" spans="1:13" s="6" customFormat="1" hidden="1">
      <c r="A1567" s="87"/>
      <c r="G1567" s="3"/>
      <c r="J1567" s="7"/>
      <c r="L1567" s="72"/>
      <c r="M1567" s="99"/>
    </row>
    <row r="1568" spans="1:13" s="6" customFormat="1" hidden="1">
      <c r="A1568" s="87"/>
      <c r="G1568" s="3"/>
      <c r="J1568" s="7"/>
      <c r="L1568" s="72"/>
      <c r="M1568" s="99"/>
    </row>
    <row r="1569" spans="1:13" s="6" customFormat="1" hidden="1">
      <c r="A1569" s="87"/>
      <c r="G1569" s="3"/>
      <c r="J1569" s="7"/>
      <c r="L1569" s="72"/>
      <c r="M1569" s="99"/>
    </row>
    <row r="1570" spans="1:13" s="6" customFormat="1" hidden="1">
      <c r="A1570" s="87"/>
      <c r="G1570" s="3"/>
      <c r="J1570" s="7"/>
      <c r="L1570" s="72"/>
      <c r="M1570" s="99"/>
    </row>
    <row r="1571" spans="1:13" s="6" customFormat="1" hidden="1">
      <c r="A1571" s="87"/>
      <c r="G1571" s="3"/>
      <c r="J1571" s="7"/>
      <c r="L1571" s="72"/>
      <c r="M1571" s="99"/>
    </row>
    <row r="1572" spans="1:13" s="6" customFormat="1" hidden="1">
      <c r="A1572" s="87"/>
      <c r="G1572" s="3"/>
      <c r="J1572" s="7"/>
      <c r="L1572" s="72"/>
      <c r="M1572" s="99"/>
    </row>
    <row r="1573" spans="1:13" s="6" customFormat="1" hidden="1">
      <c r="A1573" s="87"/>
      <c r="G1573" s="3"/>
      <c r="J1573" s="7"/>
      <c r="L1573" s="72"/>
      <c r="M1573" s="99"/>
    </row>
    <row r="1574" spans="1:13" s="6" customFormat="1" hidden="1">
      <c r="A1574" s="87"/>
      <c r="G1574" s="3"/>
      <c r="J1574" s="7"/>
      <c r="L1574" s="72"/>
      <c r="M1574" s="99"/>
    </row>
    <row r="1575" spans="1:13" s="6" customFormat="1" hidden="1">
      <c r="A1575" s="87"/>
      <c r="G1575" s="3"/>
      <c r="J1575" s="7"/>
      <c r="L1575" s="72"/>
      <c r="M1575" s="99"/>
    </row>
    <row r="1576" spans="1:13" s="6" customFormat="1" hidden="1">
      <c r="A1576" s="87"/>
      <c r="G1576" s="3"/>
      <c r="J1576" s="7"/>
      <c r="L1576" s="72"/>
      <c r="M1576" s="99"/>
    </row>
    <row r="1577" spans="1:13" s="6" customFormat="1" hidden="1">
      <c r="A1577" s="87"/>
      <c r="G1577" s="3"/>
      <c r="J1577" s="7"/>
      <c r="L1577" s="72"/>
      <c r="M1577" s="99"/>
    </row>
    <row r="1578" spans="1:13" s="6" customFormat="1" hidden="1">
      <c r="A1578" s="87"/>
      <c r="G1578" s="3"/>
      <c r="J1578" s="7"/>
      <c r="L1578" s="72"/>
      <c r="M1578" s="99"/>
    </row>
    <row r="1579" spans="1:13" s="6" customFormat="1" hidden="1">
      <c r="A1579" s="87"/>
      <c r="G1579" s="3"/>
      <c r="J1579" s="7"/>
      <c r="L1579" s="72"/>
      <c r="M1579" s="99"/>
    </row>
    <row r="1580" spans="1:13" s="6" customFormat="1" hidden="1">
      <c r="A1580" s="87"/>
      <c r="G1580" s="3"/>
      <c r="J1580" s="7"/>
      <c r="L1580" s="72"/>
      <c r="M1580" s="99"/>
    </row>
    <row r="1581" spans="1:13" s="6" customFormat="1" hidden="1">
      <c r="A1581" s="87"/>
      <c r="G1581" s="3"/>
      <c r="J1581" s="7"/>
      <c r="L1581" s="72"/>
      <c r="M1581" s="99"/>
    </row>
    <row r="1582" spans="1:13" s="6" customFormat="1" hidden="1">
      <c r="A1582" s="87"/>
      <c r="G1582" s="3"/>
      <c r="J1582" s="7"/>
      <c r="L1582" s="72"/>
      <c r="M1582" s="99"/>
    </row>
    <row r="1583" spans="1:13" s="6" customFormat="1" hidden="1">
      <c r="A1583" s="87"/>
      <c r="G1583" s="3"/>
      <c r="J1583" s="7"/>
      <c r="L1583" s="72"/>
      <c r="M1583" s="99"/>
    </row>
    <row r="1584" spans="1:13" s="6" customFormat="1" hidden="1">
      <c r="A1584" s="87"/>
      <c r="G1584" s="3"/>
      <c r="J1584" s="7"/>
      <c r="L1584" s="72"/>
      <c r="M1584" s="99"/>
    </row>
    <row r="1585" spans="1:13" s="6" customFormat="1" hidden="1">
      <c r="A1585" s="87"/>
      <c r="G1585" s="3"/>
      <c r="J1585" s="7"/>
      <c r="L1585" s="72"/>
      <c r="M1585" s="99"/>
    </row>
    <row r="1586" spans="1:13" s="6" customFormat="1" hidden="1">
      <c r="A1586" s="87"/>
      <c r="G1586" s="3"/>
      <c r="J1586" s="7"/>
      <c r="L1586" s="72"/>
      <c r="M1586" s="99"/>
    </row>
    <row r="1587" spans="1:13" s="6" customFormat="1" hidden="1">
      <c r="A1587" s="87"/>
      <c r="G1587" s="3"/>
      <c r="J1587" s="7"/>
      <c r="L1587" s="72"/>
      <c r="M1587" s="99"/>
    </row>
    <row r="1588" spans="1:13" s="6" customFormat="1" hidden="1">
      <c r="A1588" s="87"/>
      <c r="G1588" s="3"/>
      <c r="J1588" s="7"/>
      <c r="L1588" s="72"/>
      <c r="M1588" s="99"/>
    </row>
    <row r="1589" spans="1:13" s="6" customFormat="1" hidden="1">
      <c r="A1589" s="87"/>
      <c r="G1589" s="3"/>
      <c r="J1589" s="7"/>
      <c r="L1589" s="72"/>
      <c r="M1589" s="99"/>
    </row>
    <row r="1590" spans="1:13" s="6" customFormat="1" hidden="1">
      <c r="A1590" s="87"/>
      <c r="G1590" s="3"/>
      <c r="J1590" s="7"/>
      <c r="L1590" s="72"/>
      <c r="M1590" s="99"/>
    </row>
    <row r="1591" spans="1:13" s="6" customFormat="1" hidden="1">
      <c r="A1591" s="87"/>
      <c r="G1591" s="3"/>
      <c r="J1591" s="7"/>
      <c r="L1591" s="72"/>
      <c r="M1591" s="99"/>
    </row>
    <row r="1592" spans="1:13" s="6" customFormat="1" hidden="1">
      <c r="A1592" s="87"/>
      <c r="G1592" s="3"/>
      <c r="J1592" s="7"/>
      <c r="L1592" s="72"/>
      <c r="M1592" s="99"/>
    </row>
    <row r="1593" spans="1:13" s="6" customFormat="1" hidden="1">
      <c r="A1593" s="87"/>
      <c r="G1593" s="3"/>
      <c r="J1593" s="7"/>
      <c r="L1593" s="72"/>
      <c r="M1593" s="99"/>
    </row>
    <row r="1594" spans="1:13" s="6" customFormat="1" hidden="1">
      <c r="A1594" s="87"/>
      <c r="G1594" s="3"/>
      <c r="J1594" s="7"/>
      <c r="L1594" s="72"/>
      <c r="M1594" s="99"/>
    </row>
    <row r="1595" spans="1:13" s="6" customFormat="1" hidden="1">
      <c r="A1595" s="87"/>
      <c r="G1595" s="3"/>
      <c r="J1595" s="7"/>
      <c r="L1595" s="72"/>
      <c r="M1595" s="99"/>
    </row>
    <row r="1596" spans="1:13" s="6" customFormat="1" hidden="1">
      <c r="A1596" s="87"/>
      <c r="G1596" s="3"/>
      <c r="J1596" s="7"/>
      <c r="L1596" s="72"/>
      <c r="M1596" s="99"/>
    </row>
    <row r="1597" spans="1:13" s="6" customFormat="1" hidden="1">
      <c r="A1597" s="87"/>
      <c r="G1597" s="3"/>
      <c r="J1597" s="7"/>
      <c r="L1597" s="72"/>
      <c r="M1597" s="99"/>
    </row>
    <row r="1598" spans="1:13" s="6" customFormat="1" hidden="1">
      <c r="A1598" s="87"/>
      <c r="G1598" s="3"/>
      <c r="J1598" s="7"/>
      <c r="L1598" s="72"/>
      <c r="M1598" s="99"/>
    </row>
    <row r="1599" spans="1:13" s="6" customFormat="1" hidden="1">
      <c r="A1599" s="87"/>
      <c r="G1599" s="3"/>
      <c r="J1599" s="7"/>
      <c r="L1599" s="72"/>
      <c r="M1599" s="99"/>
    </row>
    <row r="1600" spans="1:13" s="6" customFormat="1" hidden="1">
      <c r="A1600" s="87"/>
      <c r="G1600" s="3"/>
      <c r="J1600" s="7"/>
      <c r="L1600" s="72"/>
      <c r="M1600" s="99"/>
    </row>
    <row r="1601" spans="1:13" s="6" customFormat="1" hidden="1">
      <c r="A1601" s="87"/>
      <c r="G1601" s="3"/>
      <c r="J1601" s="7"/>
      <c r="L1601" s="72"/>
      <c r="M1601" s="99"/>
    </row>
    <row r="1602" spans="1:13" s="6" customFormat="1" hidden="1">
      <c r="A1602" s="87"/>
      <c r="G1602" s="3"/>
      <c r="J1602" s="7"/>
      <c r="L1602" s="72"/>
      <c r="M1602" s="99"/>
    </row>
    <row r="1603" spans="1:13" s="6" customFormat="1" hidden="1">
      <c r="A1603" s="87"/>
      <c r="G1603" s="3"/>
      <c r="J1603" s="7"/>
      <c r="L1603" s="72"/>
      <c r="M1603" s="99"/>
    </row>
    <row r="1604" spans="1:13" s="6" customFormat="1" hidden="1">
      <c r="A1604" s="87"/>
      <c r="G1604" s="3"/>
      <c r="J1604" s="7"/>
      <c r="L1604" s="72"/>
      <c r="M1604" s="99"/>
    </row>
    <row r="1605" spans="1:13" s="6" customFormat="1" hidden="1">
      <c r="A1605" s="87"/>
      <c r="G1605" s="3"/>
      <c r="J1605" s="7"/>
      <c r="L1605" s="72"/>
      <c r="M1605" s="99"/>
    </row>
    <row r="1606" spans="1:13" s="6" customFormat="1" hidden="1">
      <c r="A1606" s="87"/>
      <c r="G1606" s="3"/>
      <c r="J1606" s="7"/>
      <c r="L1606" s="72"/>
      <c r="M1606" s="99"/>
    </row>
    <row r="1607" spans="1:13" s="6" customFormat="1" hidden="1">
      <c r="A1607" s="87"/>
      <c r="G1607" s="3"/>
      <c r="J1607" s="7"/>
      <c r="L1607" s="72"/>
      <c r="M1607" s="99"/>
    </row>
    <row r="1608" spans="1:13" s="6" customFormat="1" hidden="1">
      <c r="A1608" s="87"/>
      <c r="G1608" s="3"/>
      <c r="J1608" s="7"/>
      <c r="L1608" s="72"/>
      <c r="M1608" s="99"/>
    </row>
    <row r="1609" spans="1:13" s="6" customFormat="1" hidden="1">
      <c r="A1609" s="87"/>
      <c r="G1609" s="3"/>
      <c r="J1609" s="7"/>
      <c r="L1609" s="72"/>
      <c r="M1609" s="99"/>
    </row>
    <row r="1610" spans="1:13" s="6" customFormat="1" hidden="1">
      <c r="A1610" s="87"/>
      <c r="G1610" s="3"/>
      <c r="J1610" s="7"/>
      <c r="L1610" s="72"/>
      <c r="M1610" s="99"/>
    </row>
    <row r="1611" spans="1:13" s="6" customFormat="1" hidden="1">
      <c r="A1611" s="87"/>
      <c r="G1611" s="3"/>
      <c r="J1611" s="7"/>
      <c r="L1611" s="72"/>
      <c r="M1611" s="99"/>
    </row>
    <row r="1612" spans="1:13" s="6" customFormat="1" hidden="1">
      <c r="A1612" s="87"/>
      <c r="G1612" s="3"/>
      <c r="J1612" s="7"/>
      <c r="L1612" s="72"/>
      <c r="M1612" s="99"/>
    </row>
    <row r="1613" spans="1:13" s="6" customFormat="1" hidden="1">
      <c r="A1613" s="87"/>
      <c r="G1613" s="3"/>
      <c r="J1613" s="7"/>
      <c r="L1613" s="72"/>
      <c r="M1613" s="99"/>
    </row>
    <row r="1614" spans="1:13" s="6" customFormat="1" hidden="1">
      <c r="A1614" s="87"/>
      <c r="G1614" s="3"/>
      <c r="J1614" s="7"/>
      <c r="L1614" s="72"/>
      <c r="M1614" s="99"/>
    </row>
    <row r="1615" spans="1:13" s="6" customFormat="1" hidden="1">
      <c r="A1615" s="87"/>
      <c r="G1615" s="3"/>
      <c r="J1615" s="7"/>
      <c r="L1615" s="72"/>
      <c r="M1615" s="99"/>
    </row>
    <row r="1616" spans="1:13" s="6" customFormat="1" hidden="1">
      <c r="A1616" s="87"/>
      <c r="G1616" s="3"/>
      <c r="J1616" s="7"/>
      <c r="L1616" s="72"/>
      <c r="M1616" s="99"/>
    </row>
    <row r="1617" spans="1:13" s="6" customFormat="1" hidden="1">
      <c r="A1617" s="87"/>
      <c r="G1617" s="3"/>
      <c r="J1617" s="7"/>
      <c r="L1617" s="72"/>
      <c r="M1617" s="99"/>
    </row>
    <row r="1618" spans="1:13" s="6" customFormat="1" hidden="1">
      <c r="A1618" s="87"/>
      <c r="G1618" s="3"/>
      <c r="J1618" s="7"/>
      <c r="L1618" s="72"/>
      <c r="M1618" s="99"/>
    </row>
    <row r="1619" spans="1:13" s="6" customFormat="1" hidden="1">
      <c r="A1619" s="87"/>
      <c r="G1619" s="3"/>
      <c r="J1619" s="7"/>
      <c r="L1619" s="72"/>
      <c r="M1619" s="99"/>
    </row>
    <row r="1620" spans="1:13" s="6" customFormat="1" hidden="1">
      <c r="A1620" s="87"/>
      <c r="G1620" s="3"/>
      <c r="J1620" s="7"/>
      <c r="L1620" s="72"/>
      <c r="M1620" s="99"/>
    </row>
    <row r="1621" spans="1:13" s="6" customFormat="1" hidden="1">
      <c r="A1621" s="87"/>
      <c r="G1621" s="3"/>
      <c r="J1621" s="7"/>
      <c r="L1621" s="72"/>
      <c r="M1621" s="99"/>
    </row>
    <row r="1622" spans="1:13" s="6" customFormat="1" hidden="1">
      <c r="A1622" s="87"/>
      <c r="G1622" s="3"/>
      <c r="J1622" s="7"/>
      <c r="L1622" s="72"/>
      <c r="M1622" s="99"/>
    </row>
    <row r="1623" spans="1:13" s="6" customFormat="1" hidden="1">
      <c r="A1623" s="87"/>
      <c r="G1623" s="3"/>
      <c r="J1623" s="7"/>
      <c r="L1623" s="72"/>
      <c r="M1623" s="99"/>
    </row>
    <row r="1624" spans="1:13" s="6" customFormat="1" hidden="1">
      <c r="A1624" s="87"/>
      <c r="G1624" s="3"/>
      <c r="J1624" s="7"/>
      <c r="L1624" s="72"/>
      <c r="M1624" s="99"/>
    </row>
    <row r="1625" spans="1:13" s="6" customFormat="1" hidden="1">
      <c r="A1625" s="87"/>
      <c r="G1625" s="3"/>
      <c r="J1625" s="7"/>
      <c r="L1625" s="72"/>
      <c r="M1625" s="99"/>
    </row>
    <row r="1626" spans="1:13" s="6" customFormat="1" hidden="1">
      <c r="A1626" s="87"/>
      <c r="G1626" s="3"/>
      <c r="J1626" s="7"/>
      <c r="L1626" s="72"/>
      <c r="M1626" s="99"/>
    </row>
    <row r="1627" spans="1:13" s="6" customFormat="1" hidden="1">
      <c r="A1627" s="87"/>
      <c r="G1627" s="3"/>
      <c r="J1627" s="7"/>
      <c r="L1627" s="72"/>
      <c r="M1627" s="99"/>
    </row>
    <row r="1628" spans="1:13" s="6" customFormat="1" hidden="1">
      <c r="A1628" s="87"/>
      <c r="G1628" s="3"/>
      <c r="J1628" s="7"/>
      <c r="L1628" s="72"/>
      <c r="M1628" s="99"/>
    </row>
    <row r="1629" spans="1:13" s="6" customFormat="1" hidden="1">
      <c r="A1629" s="87"/>
      <c r="G1629" s="3"/>
      <c r="J1629" s="7"/>
      <c r="L1629" s="72"/>
      <c r="M1629" s="99"/>
    </row>
    <row r="1630" spans="1:13" s="6" customFormat="1" hidden="1">
      <c r="A1630" s="87"/>
      <c r="G1630" s="3"/>
      <c r="J1630" s="7"/>
      <c r="L1630" s="72"/>
      <c r="M1630" s="99"/>
    </row>
    <row r="1631" spans="1:13" s="6" customFormat="1" hidden="1">
      <c r="A1631" s="87"/>
      <c r="G1631" s="3"/>
      <c r="J1631" s="7"/>
      <c r="L1631" s="72"/>
      <c r="M1631" s="99"/>
    </row>
    <row r="1632" spans="1:13" s="6" customFormat="1" hidden="1">
      <c r="A1632" s="87"/>
      <c r="G1632" s="3"/>
      <c r="J1632" s="7"/>
      <c r="L1632" s="72"/>
      <c r="M1632" s="99"/>
    </row>
    <row r="1633" spans="1:13" s="6" customFormat="1" hidden="1">
      <c r="A1633" s="87"/>
      <c r="G1633" s="3"/>
      <c r="J1633" s="7"/>
      <c r="L1633" s="72"/>
      <c r="M1633" s="99"/>
    </row>
    <row r="1634" spans="1:13" s="6" customFormat="1" hidden="1">
      <c r="A1634" s="87"/>
      <c r="G1634" s="3"/>
      <c r="J1634" s="7"/>
      <c r="L1634" s="72"/>
      <c r="M1634" s="99"/>
    </row>
    <row r="1635" spans="1:13" s="6" customFormat="1" hidden="1">
      <c r="A1635" s="87"/>
      <c r="G1635" s="3"/>
      <c r="J1635" s="7"/>
      <c r="L1635" s="72"/>
      <c r="M1635" s="99"/>
    </row>
    <row r="1636" spans="1:13" s="6" customFormat="1" hidden="1">
      <c r="A1636" s="87"/>
      <c r="G1636" s="3"/>
      <c r="J1636" s="7"/>
      <c r="L1636" s="72"/>
      <c r="M1636" s="99"/>
    </row>
    <row r="1637" spans="1:13" s="6" customFormat="1" hidden="1">
      <c r="A1637" s="87"/>
      <c r="G1637" s="3"/>
      <c r="J1637" s="7"/>
      <c r="L1637" s="72"/>
      <c r="M1637" s="99"/>
    </row>
    <row r="1638" spans="1:13" s="6" customFormat="1" hidden="1">
      <c r="A1638" s="87"/>
      <c r="G1638" s="3"/>
      <c r="J1638" s="7"/>
      <c r="L1638" s="72"/>
      <c r="M1638" s="99"/>
    </row>
    <row r="1639" spans="1:13" s="6" customFormat="1" hidden="1">
      <c r="A1639" s="87"/>
      <c r="G1639" s="3"/>
      <c r="J1639" s="7"/>
      <c r="L1639" s="72"/>
      <c r="M1639" s="99"/>
    </row>
    <row r="1640" spans="1:13" s="6" customFormat="1" hidden="1">
      <c r="A1640" s="87"/>
      <c r="G1640" s="3"/>
      <c r="J1640" s="7"/>
      <c r="L1640" s="72"/>
      <c r="M1640" s="99"/>
    </row>
    <row r="1641" spans="1:13" s="6" customFormat="1" hidden="1">
      <c r="A1641" s="87"/>
      <c r="G1641" s="3"/>
      <c r="J1641" s="7"/>
      <c r="L1641" s="72"/>
      <c r="M1641" s="99"/>
    </row>
    <row r="1642" spans="1:13" s="6" customFormat="1" hidden="1">
      <c r="A1642" s="87"/>
      <c r="G1642" s="3"/>
      <c r="J1642" s="7"/>
      <c r="L1642" s="72"/>
      <c r="M1642" s="99"/>
    </row>
    <row r="1643" spans="1:13" s="6" customFormat="1" hidden="1">
      <c r="A1643" s="87"/>
      <c r="G1643" s="3"/>
      <c r="J1643" s="7"/>
      <c r="L1643" s="72"/>
      <c r="M1643" s="99"/>
    </row>
    <row r="1644" spans="1:13" s="6" customFormat="1" hidden="1">
      <c r="A1644" s="87"/>
      <c r="G1644" s="3"/>
      <c r="J1644" s="7"/>
      <c r="L1644" s="72"/>
      <c r="M1644" s="99"/>
    </row>
    <row r="1645" spans="1:13" s="6" customFormat="1" hidden="1">
      <c r="A1645" s="87"/>
      <c r="G1645" s="3"/>
      <c r="J1645" s="7"/>
      <c r="L1645" s="72"/>
      <c r="M1645" s="99"/>
    </row>
    <row r="1646" spans="1:13" s="6" customFormat="1" hidden="1">
      <c r="A1646" s="87"/>
      <c r="G1646" s="3"/>
      <c r="J1646" s="7"/>
      <c r="L1646" s="72"/>
      <c r="M1646" s="99"/>
    </row>
    <row r="1647" spans="1:13" s="6" customFormat="1" hidden="1">
      <c r="A1647" s="87"/>
      <c r="G1647" s="3"/>
      <c r="J1647" s="7"/>
      <c r="L1647" s="72"/>
      <c r="M1647" s="99"/>
    </row>
    <row r="1648" spans="1:13" s="6" customFormat="1" hidden="1">
      <c r="A1648" s="87"/>
      <c r="G1648" s="3"/>
      <c r="J1648" s="7"/>
      <c r="L1648" s="72"/>
      <c r="M1648" s="99"/>
    </row>
    <row r="1649" spans="1:13" s="6" customFormat="1" hidden="1">
      <c r="A1649" s="87"/>
      <c r="G1649" s="3"/>
      <c r="J1649" s="7"/>
      <c r="L1649" s="72"/>
      <c r="M1649" s="99"/>
    </row>
    <row r="1650" spans="1:13" s="6" customFormat="1" hidden="1">
      <c r="A1650" s="87"/>
      <c r="G1650" s="3"/>
      <c r="J1650" s="7"/>
      <c r="L1650" s="72"/>
      <c r="M1650" s="99"/>
    </row>
    <row r="1651" spans="1:13" s="6" customFormat="1" hidden="1">
      <c r="A1651" s="87"/>
      <c r="G1651" s="3"/>
      <c r="J1651" s="7"/>
      <c r="L1651" s="72"/>
      <c r="M1651" s="99"/>
    </row>
    <row r="1652" spans="1:13" s="6" customFormat="1" hidden="1">
      <c r="A1652" s="87"/>
      <c r="G1652" s="3"/>
      <c r="J1652" s="7"/>
      <c r="L1652" s="72"/>
      <c r="M1652" s="99"/>
    </row>
    <row r="1653" spans="1:13" s="6" customFormat="1" hidden="1">
      <c r="A1653" s="87"/>
      <c r="G1653" s="3"/>
      <c r="J1653" s="7"/>
      <c r="L1653" s="72"/>
      <c r="M1653" s="99"/>
    </row>
    <row r="1654" spans="1:13" s="6" customFormat="1" hidden="1">
      <c r="A1654" s="87"/>
      <c r="G1654" s="3"/>
      <c r="J1654" s="7"/>
      <c r="L1654" s="72"/>
      <c r="M1654" s="99"/>
    </row>
    <row r="1655" spans="1:13" s="6" customFormat="1" hidden="1">
      <c r="A1655" s="87"/>
      <c r="G1655" s="3"/>
      <c r="J1655" s="7"/>
      <c r="L1655" s="72"/>
      <c r="M1655" s="99"/>
    </row>
    <row r="1656" spans="1:13" s="6" customFormat="1" hidden="1">
      <c r="A1656" s="87"/>
      <c r="G1656" s="3"/>
      <c r="J1656" s="7"/>
      <c r="L1656" s="72"/>
      <c r="M1656" s="99"/>
    </row>
    <row r="1657" spans="1:13" s="6" customFormat="1" hidden="1">
      <c r="A1657" s="87"/>
      <c r="G1657" s="3"/>
      <c r="J1657" s="7"/>
      <c r="L1657" s="72"/>
      <c r="M1657" s="99"/>
    </row>
    <row r="1658" spans="1:13" s="6" customFormat="1" hidden="1">
      <c r="A1658" s="87"/>
      <c r="G1658" s="3"/>
      <c r="J1658" s="7"/>
      <c r="L1658" s="72"/>
      <c r="M1658" s="99"/>
    </row>
    <row r="1659" spans="1:13" s="6" customFormat="1" hidden="1">
      <c r="A1659" s="87"/>
      <c r="G1659" s="3"/>
      <c r="J1659" s="7"/>
      <c r="L1659" s="72"/>
      <c r="M1659" s="99"/>
    </row>
    <row r="1660" spans="1:13" s="6" customFormat="1" hidden="1">
      <c r="A1660" s="87"/>
      <c r="G1660" s="3"/>
      <c r="J1660" s="7"/>
      <c r="L1660" s="72"/>
      <c r="M1660" s="99"/>
    </row>
    <row r="1661" spans="1:13" s="6" customFormat="1" hidden="1">
      <c r="A1661" s="87"/>
      <c r="G1661" s="3"/>
      <c r="J1661" s="7"/>
      <c r="L1661" s="72"/>
      <c r="M1661" s="99"/>
    </row>
    <row r="1662" spans="1:13" s="6" customFormat="1" hidden="1">
      <c r="A1662" s="87"/>
      <c r="G1662" s="3"/>
      <c r="J1662" s="7"/>
      <c r="L1662" s="72"/>
      <c r="M1662" s="99"/>
    </row>
    <row r="1663" spans="1:13" s="6" customFormat="1" hidden="1">
      <c r="A1663" s="87"/>
      <c r="G1663" s="3"/>
      <c r="J1663" s="7"/>
      <c r="L1663" s="72"/>
      <c r="M1663" s="99"/>
    </row>
    <row r="1664" spans="1:13" s="6" customFormat="1" hidden="1">
      <c r="A1664" s="87"/>
      <c r="G1664" s="3"/>
      <c r="J1664" s="7"/>
      <c r="L1664" s="72"/>
      <c r="M1664" s="99"/>
    </row>
    <row r="1665" spans="1:13" s="6" customFormat="1" hidden="1">
      <c r="A1665" s="87"/>
      <c r="G1665" s="3"/>
      <c r="J1665" s="7"/>
      <c r="L1665" s="72"/>
      <c r="M1665" s="99"/>
    </row>
    <row r="1666" spans="1:13" s="6" customFormat="1" hidden="1">
      <c r="A1666" s="87"/>
      <c r="G1666" s="3"/>
      <c r="J1666" s="7"/>
      <c r="L1666" s="72"/>
      <c r="M1666" s="99"/>
    </row>
    <row r="1667" spans="1:13" s="6" customFormat="1" hidden="1">
      <c r="A1667" s="87"/>
      <c r="G1667" s="3"/>
      <c r="J1667" s="7"/>
      <c r="L1667" s="72"/>
      <c r="M1667" s="99"/>
    </row>
    <row r="1668" spans="1:13" s="6" customFormat="1" hidden="1">
      <c r="A1668" s="87"/>
      <c r="G1668" s="3"/>
      <c r="J1668" s="7"/>
      <c r="L1668" s="72"/>
      <c r="M1668" s="99"/>
    </row>
    <row r="1669" spans="1:13" s="6" customFormat="1" hidden="1">
      <c r="A1669" s="87"/>
      <c r="G1669" s="3"/>
      <c r="J1669" s="7"/>
      <c r="L1669" s="72"/>
      <c r="M1669" s="99"/>
    </row>
    <row r="1670" spans="1:13" s="6" customFormat="1" hidden="1">
      <c r="A1670" s="87"/>
      <c r="G1670" s="3"/>
      <c r="J1670" s="7"/>
      <c r="L1670" s="72"/>
      <c r="M1670" s="99"/>
    </row>
    <row r="1671" spans="1:13" s="6" customFormat="1" hidden="1">
      <c r="A1671" s="87"/>
      <c r="G1671" s="3"/>
      <c r="J1671" s="7"/>
      <c r="L1671" s="72"/>
      <c r="M1671" s="99"/>
    </row>
    <row r="1672" spans="1:13" s="6" customFormat="1" hidden="1">
      <c r="A1672" s="87"/>
      <c r="G1672" s="3"/>
      <c r="J1672" s="7"/>
      <c r="L1672" s="72"/>
      <c r="M1672" s="99"/>
    </row>
    <row r="1673" spans="1:13" s="6" customFormat="1" hidden="1">
      <c r="A1673" s="87"/>
      <c r="G1673" s="3"/>
      <c r="J1673" s="7"/>
      <c r="L1673" s="72"/>
      <c r="M1673" s="99"/>
    </row>
    <row r="1674" spans="1:13" s="6" customFormat="1" hidden="1">
      <c r="A1674" s="87"/>
      <c r="G1674" s="3"/>
      <c r="J1674" s="7"/>
      <c r="L1674" s="72"/>
      <c r="M1674" s="99"/>
    </row>
    <row r="1675" spans="1:13" s="6" customFormat="1" hidden="1">
      <c r="A1675" s="87"/>
      <c r="G1675" s="3"/>
      <c r="J1675" s="7"/>
      <c r="L1675" s="72"/>
      <c r="M1675" s="99"/>
    </row>
    <row r="1676" spans="1:13" s="6" customFormat="1" hidden="1">
      <c r="A1676" s="87"/>
      <c r="G1676" s="3"/>
      <c r="J1676" s="7"/>
      <c r="L1676" s="72"/>
      <c r="M1676" s="99"/>
    </row>
    <row r="1677" spans="1:13" s="6" customFormat="1" hidden="1">
      <c r="A1677" s="87"/>
      <c r="G1677" s="3"/>
      <c r="J1677" s="7"/>
      <c r="L1677" s="72"/>
      <c r="M1677" s="99"/>
    </row>
    <row r="1678" spans="1:13" s="6" customFormat="1" hidden="1">
      <c r="A1678" s="87"/>
      <c r="G1678" s="3"/>
      <c r="J1678" s="7"/>
      <c r="L1678" s="72"/>
      <c r="M1678" s="99"/>
    </row>
    <row r="1679" spans="1:13" s="6" customFormat="1" hidden="1">
      <c r="A1679" s="87"/>
      <c r="G1679" s="3"/>
      <c r="J1679" s="7"/>
      <c r="L1679" s="72"/>
      <c r="M1679" s="99"/>
    </row>
    <row r="1680" spans="1:13" s="6" customFormat="1" hidden="1">
      <c r="A1680" s="87"/>
      <c r="G1680" s="3"/>
      <c r="J1680" s="7"/>
      <c r="L1680" s="72"/>
      <c r="M1680" s="99"/>
    </row>
    <row r="1681" spans="1:13" s="6" customFormat="1" hidden="1">
      <c r="A1681" s="87"/>
      <c r="G1681" s="3"/>
      <c r="J1681" s="7"/>
      <c r="L1681" s="72"/>
      <c r="M1681" s="99"/>
    </row>
    <row r="1682" spans="1:13" s="6" customFormat="1" hidden="1">
      <c r="A1682" s="87"/>
      <c r="G1682" s="3"/>
      <c r="J1682" s="7"/>
      <c r="L1682" s="72"/>
      <c r="M1682" s="99"/>
    </row>
    <row r="1683" spans="1:13" s="6" customFormat="1" hidden="1">
      <c r="A1683" s="87"/>
      <c r="G1683" s="3"/>
      <c r="J1683" s="7"/>
      <c r="L1683" s="72"/>
      <c r="M1683" s="99"/>
    </row>
    <row r="1684" spans="1:13" s="6" customFormat="1" hidden="1">
      <c r="A1684" s="87"/>
      <c r="G1684" s="3"/>
      <c r="J1684" s="7"/>
      <c r="L1684" s="72"/>
      <c r="M1684" s="99"/>
    </row>
    <row r="1685" spans="1:13" s="6" customFormat="1" hidden="1">
      <c r="A1685" s="87"/>
      <c r="G1685" s="3"/>
      <c r="J1685" s="7"/>
      <c r="L1685" s="72"/>
      <c r="M1685" s="99"/>
    </row>
    <row r="1686" spans="1:13" s="6" customFormat="1" hidden="1">
      <c r="A1686" s="87"/>
      <c r="G1686" s="3"/>
      <c r="J1686" s="7"/>
      <c r="L1686" s="72"/>
      <c r="M1686" s="99"/>
    </row>
    <row r="1687" spans="1:13" s="6" customFormat="1" hidden="1">
      <c r="A1687" s="87"/>
      <c r="G1687" s="3"/>
      <c r="J1687" s="7"/>
      <c r="L1687" s="72"/>
      <c r="M1687" s="99"/>
    </row>
    <row r="1688" spans="1:13" s="6" customFormat="1" hidden="1">
      <c r="A1688" s="87"/>
      <c r="G1688" s="3"/>
      <c r="J1688" s="7"/>
      <c r="L1688" s="72"/>
      <c r="M1688" s="99"/>
    </row>
    <row r="1689" spans="1:13" s="6" customFormat="1" hidden="1">
      <c r="A1689" s="87"/>
      <c r="G1689" s="3"/>
      <c r="J1689" s="7"/>
      <c r="L1689" s="72"/>
      <c r="M1689" s="99"/>
    </row>
    <row r="1690" spans="1:13" s="6" customFormat="1" hidden="1">
      <c r="A1690" s="87"/>
      <c r="G1690" s="3"/>
      <c r="J1690" s="7"/>
      <c r="L1690" s="72"/>
      <c r="M1690" s="99"/>
    </row>
    <row r="1691" spans="1:13" s="6" customFormat="1" hidden="1">
      <c r="A1691" s="87"/>
      <c r="G1691" s="3"/>
      <c r="J1691" s="7"/>
      <c r="L1691" s="72"/>
      <c r="M1691" s="99"/>
    </row>
    <row r="1692" spans="1:13" s="6" customFormat="1" hidden="1">
      <c r="A1692" s="87"/>
      <c r="G1692" s="3"/>
      <c r="J1692" s="7"/>
      <c r="L1692" s="72"/>
      <c r="M1692" s="99"/>
    </row>
    <row r="1693" spans="1:13" s="6" customFormat="1" hidden="1">
      <c r="A1693" s="87"/>
      <c r="G1693" s="3"/>
      <c r="J1693" s="7"/>
      <c r="L1693" s="72"/>
      <c r="M1693" s="99"/>
    </row>
    <row r="1694" spans="1:13" s="6" customFormat="1" hidden="1">
      <c r="A1694" s="87"/>
      <c r="G1694" s="3"/>
      <c r="J1694" s="7"/>
      <c r="L1694" s="72"/>
      <c r="M1694" s="99"/>
    </row>
    <row r="1695" spans="1:13" s="6" customFormat="1" hidden="1">
      <c r="A1695" s="87"/>
      <c r="G1695" s="3"/>
      <c r="J1695" s="7"/>
      <c r="L1695" s="72"/>
      <c r="M1695" s="99"/>
    </row>
    <row r="1696" spans="1:13" s="6" customFormat="1" hidden="1">
      <c r="A1696" s="87"/>
      <c r="G1696" s="3"/>
      <c r="J1696" s="7"/>
      <c r="L1696" s="72"/>
      <c r="M1696" s="99"/>
    </row>
    <row r="1697" spans="1:13" s="6" customFormat="1" hidden="1">
      <c r="A1697" s="87"/>
      <c r="G1697" s="3"/>
      <c r="J1697" s="7"/>
      <c r="L1697" s="72"/>
      <c r="M1697" s="99"/>
    </row>
    <row r="1698" spans="1:13" s="6" customFormat="1" hidden="1">
      <c r="A1698" s="87"/>
      <c r="G1698" s="3"/>
      <c r="J1698" s="7"/>
      <c r="L1698" s="72"/>
      <c r="M1698" s="99"/>
    </row>
    <row r="1699" spans="1:13" s="6" customFormat="1" hidden="1">
      <c r="A1699" s="87"/>
      <c r="G1699" s="3"/>
      <c r="J1699" s="7"/>
      <c r="L1699" s="72"/>
      <c r="M1699" s="99"/>
    </row>
    <row r="1700" spans="1:13" s="6" customFormat="1" hidden="1">
      <c r="A1700" s="87"/>
      <c r="G1700" s="3"/>
      <c r="J1700" s="7"/>
      <c r="L1700" s="72"/>
      <c r="M1700" s="99"/>
    </row>
    <row r="1701" spans="1:13" s="6" customFormat="1" hidden="1">
      <c r="A1701" s="87"/>
      <c r="G1701" s="3"/>
      <c r="J1701" s="7"/>
      <c r="L1701" s="72"/>
      <c r="M1701" s="99"/>
    </row>
    <row r="1702" spans="1:13" s="6" customFormat="1" hidden="1">
      <c r="A1702" s="87"/>
      <c r="G1702" s="3"/>
      <c r="J1702" s="7"/>
      <c r="L1702" s="72"/>
      <c r="M1702" s="99"/>
    </row>
    <row r="1703" spans="1:13" s="6" customFormat="1" hidden="1">
      <c r="A1703" s="87"/>
      <c r="G1703" s="3"/>
      <c r="J1703" s="7"/>
      <c r="L1703" s="72"/>
      <c r="M1703" s="99"/>
    </row>
    <row r="1704" spans="1:13" s="6" customFormat="1" hidden="1">
      <c r="A1704" s="87"/>
      <c r="G1704" s="3"/>
      <c r="J1704" s="7"/>
      <c r="L1704" s="72"/>
      <c r="M1704" s="99"/>
    </row>
    <row r="1705" spans="1:13" s="6" customFormat="1" hidden="1">
      <c r="A1705" s="87"/>
      <c r="G1705" s="3"/>
      <c r="J1705" s="7"/>
      <c r="L1705" s="72"/>
      <c r="M1705" s="99"/>
    </row>
    <row r="1706" spans="1:13" s="6" customFormat="1" hidden="1">
      <c r="A1706" s="87"/>
      <c r="G1706" s="3"/>
      <c r="J1706" s="7"/>
      <c r="L1706" s="72"/>
      <c r="M1706" s="99"/>
    </row>
    <row r="1707" spans="1:13" s="6" customFormat="1" hidden="1">
      <c r="A1707" s="87"/>
      <c r="G1707" s="3"/>
      <c r="J1707" s="7"/>
      <c r="L1707" s="72"/>
      <c r="M1707" s="99"/>
    </row>
    <row r="1708" spans="1:13" s="6" customFormat="1" hidden="1">
      <c r="A1708" s="87"/>
      <c r="G1708" s="3"/>
      <c r="J1708" s="7"/>
      <c r="L1708" s="72"/>
      <c r="M1708" s="99"/>
    </row>
    <row r="1709" spans="1:13" s="6" customFormat="1" hidden="1">
      <c r="A1709" s="87"/>
      <c r="G1709" s="3"/>
      <c r="J1709" s="7"/>
      <c r="L1709" s="72"/>
      <c r="M1709" s="99"/>
    </row>
    <row r="1710" spans="1:13" s="6" customFormat="1" hidden="1">
      <c r="A1710" s="87"/>
      <c r="G1710" s="3"/>
      <c r="J1710" s="7"/>
      <c r="L1710" s="72"/>
      <c r="M1710" s="99"/>
    </row>
    <row r="1711" spans="1:13" s="6" customFormat="1" hidden="1">
      <c r="A1711" s="87"/>
      <c r="G1711" s="3"/>
      <c r="J1711" s="7"/>
      <c r="L1711" s="72"/>
      <c r="M1711" s="99"/>
    </row>
    <row r="1712" spans="1:13" s="6" customFormat="1" hidden="1">
      <c r="A1712" s="87"/>
      <c r="G1712" s="3"/>
      <c r="J1712" s="7"/>
      <c r="L1712" s="72"/>
      <c r="M1712" s="99"/>
    </row>
    <row r="1713" spans="1:13" s="6" customFormat="1" hidden="1">
      <c r="A1713" s="87"/>
      <c r="G1713" s="3"/>
      <c r="J1713" s="7"/>
      <c r="L1713" s="72"/>
      <c r="M1713" s="99"/>
    </row>
    <row r="1714" spans="1:13" s="6" customFormat="1" hidden="1">
      <c r="A1714" s="87"/>
      <c r="G1714" s="3"/>
      <c r="J1714" s="7"/>
      <c r="L1714" s="72"/>
      <c r="M1714" s="99"/>
    </row>
    <row r="1715" spans="1:13" s="6" customFormat="1" hidden="1">
      <c r="A1715" s="87"/>
      <c r="G1715" s="3"/>
      <c r="J1715" s="7"/>
      <c r="L1715" s="72"/>
      <c r="M1715" s="99"/>
    </row>
    <row r="1716" spans="1:13" s="6" customFormat="1" hidden="1">
      <c r="A1716" s="87"/>
      <c r="G1716" s="3"/>
      <c r="J1716" s="7"/>
      <c r="L1716" s="72"/>
      <c r="M1716" s="99"/>
    </row>
    <row r="1717" spans="1:13" s="6" customFormat="1" hidden="1">
      <c r="A1717" s="87"/>
      <c r="G1717" s="3"/>
      <c r="J1717" s="7"/>
      <c r="L1717" s="72"/>
      <c r="M1717" s="99"/>
    </row>
    <row r="1718" spans="1:13" s="6" customFormat="1" hidden="1">
      <c r="A1718" s="87"/>
      <c r="G1718" s="3"/>
      <c r="J1718" s="7"/>
      <c r="L1718" s="72"/>
      <c r="M1718" s="99"/>
    </row>
    <row r="1719" spans="1:13" s="6" customFormat="1" hidden="1">
      <c r="A1719" s="87"/>
      <c r="G1719" s="3"/>
      <c r="J1719" s="7"/>
      <c r="L1719" s="72"/>
      <c r="M1719" s="99"/>
    </row>
    <row r="1720" spans="1:13" s="6" customFormat="1" hidden="1">
      <c r="A1720" s="87"/>
      <c r="G1720" s="3"/>
      <c r="J1720" s="7"/>
      <c r="L1720" s="72"/>
      <c r="M1720" s="99"/>
    </row>
    <row r="1721" spans="1:13" s="6" customFormat="1" hidden="1">
      <c r="A1721" s="87"/>
      <c r="G1721" s="3"/>
      <c r="J1721" s="7"/>
      <c r="L1721" s="72"/>
      <c r="M1721" s="99"/>
    </row>
    <row r="1722" spans="1:13" s="6" customFormat="1" hidden="1">
      <c r="A1722" s="87"/>
      <c r="G1722" s="3"/>
      <c r="J1722" s="7"/>
      <c r="L1722" s="72"/>
      <c r="M1722" s="99"/>
    </row>
    <row r="1723" spans="1:13" s="6" customFormat="1" hidden="1">
      <c r="A1723" s="87"/>
      <c r="G1723" s="3"/>
      <c r="J1723" s="7"/>
      <c r="L1723" s="72"/>
      <c r="M1723" s="99"/>
    </row>
    <row r="1724" spans="1:13" s="6" customFormat="1" hidden="1">
      <c r="A1724" s="87"/>
      <c r="G1724" s="3"/>
      <c r="J1724" s="7"/>
      <c r="L1724" s="72"/>
      <c r="M1724" s="99"/>
    </row>
    <row r="1725" spans="1:13" s="6" customFormat="1" hidden="1">
      <c r="A1725" s="87"/>
      <c r="G1725" s="3"/>
      <c r="J1725" s="7"/>
      <c r="L1725" s="72"/>
      <c r="M1725" s="99"/>
    </row>
    <row r="1726" spans="1:13" s="6" customFormat="1" hidden="1">
      <c r="A1726" s="87"/>
      <c r="G1726" s="3"/>
      <c r="J1726" s="7"/>
      <c r="L1726" s="72"/>
      <c r="M1726" s="99"/>
    </row>
    <row r="1727" spans="1:13" s="6" customFormat="1" hidden="1">
      <c r="A1727" s="87"/>
      <c r="G1727" s="3"/>
      <c r="J1727" s="7"/>
      <c r="L1727" s="72"/>
      <c r="M1727" s="99"/>
    </row>
    <row r="1728" spans="1:13" s="6" customFormat="1" hidden="1">
      <c r="A1728" s="87"/>
      <c r="G1728" s="3"/>
      <c r="J1728" s="7"/>
      <c r="L1728" s="72"/>
      <c r="M1728" s="99"/>
    </row>
    <row r="1729" spans="1:13" s="6" customFormat="1" hidden="1">
      <c r="A1729" s="87"/>
      <c r="G1729" s="3"/>
      <c r="J1729" s="7"/>
      <c r="L1729" s="72"/>
      <c r="M1729" s="99"/>
    </row>
    <row r="1730" spans="1:13" s="6" customFormat="1" hidden="1">
      <c r="A1730" s="87"/>
      <c r="G1730" s="3"/>
      <c r="J1730" s="7"/>
      <c r="L1730" s="72"/>
      <c r="M1730" s="99"/>
    </row>
    <row r="1731" spans="1:13" s="6" customFormat="1" hidden="1">
      <c r="A1731" s="87"/>
      <c r="G1731" s="3"/>
      <c r="J1731" s="7"/>
      <c r="L1731" s="72"/>
      <c r="M1731" s="99"/>
    </row>
    <row r="1732" spans="1:13" s="6" customFormat="1" hidden="1">
      <c r="A1732" s="87"/>
      <c r="G1732" s="3"/>
      <c r="J1732" s="7"/>
      <c r="L1732" s="72"/>
      <c r="M1732" s="99"/>
    </row>
    <row r="1733" spans="1:13" s="6" customFormat="1" hidden="1">
      <c r="A1733" s="87"/>
      <c r="G1733" s="3"/>
      <c r="J1733" s="7"/>
      <c r="L1733" s="72"/>
      <c r="M1733" s="99"/>
    </row>
    <row r="1734" spans="1:13" s="6" customFormat="1" hidden="1">
      <c r="A1734" s="87"/>
      <c r="G1734" s="3"/>
      <c r="J1734" s="7"/>
      <c r="L1734" s="72"/>
      <c r="M1734" s="99"/>
    </row>
    <row r="1735" spans="1:13" s="6" customFormat="1" hidden="1">
      <c r="A1735" s="87"/>
      <c r="G1735" s="3"/>
      <c r="J1735" s="7"/>
      <c r="L1735" s="72"/>
      <c r="M1735" s="99"/>
    </row>
    <row r="1736" spans="1:13" s="6" customFormat="1" hidden="1">
      <c r="A1736" s="87"/>
      <c r="G1736" s="3"/>
      <c r="J1736" s="7"/>
      <c r="L1736" s="72"/>
      <c r="M1736" s="99"/>
    </row>
    <row r="1737" spans="1:13" s="6" customFormat="1" hidden="1">
      <c r="A1737" s="87"/>
      <c r="G1737" s="3"/>
      <c r="J1737" s="7"/>
      <c r="L1737" s="72"/>
      <c r="M1737" s="99"/>
    </row>
    <row r="1738" spans="1:13" s="6" customFormat="1" hidden="1">
      <c r="A1738" s="87"/>
      <c r="G1738" s="3"/>
      <c r="J1738" s="7"/>
      <c r="L1738" s="72"/>
      <c r="M1738" s="99"/>
    </row>
    <row r="1739" spans="1:13" s="6" customFormat="1" hidden="1">
      <c r="A1739" s="87"/>
      <c r="G1739" s="3"/>
      <c r="J1739" s="7"/>
      <c r="L1739" s="72"/>
      <c r="M1739" s="99"/>
    </row>
    <row r="1740" spans="1:13" s="6" customFormat="1" hidden="1">
      <c r="A1740" s="87"/>
      <c r="G1740" s="3"/>
      <c r="J1740" s="7"/>
      <c r="L1740" s="72"/>
      <c r="M1740" s="99"/>
    </row>
    <row r="1741" spans="1:13" s="6" customFormat="1" hidden="1">
      <c r="A1741" s="87"/>
      <c r="G1741" s="3"/>
      <c r="J1741" s="7"/>
      <c r="L1741" s="72"/>
      <c r="M1741" s="99"/>
    </row>
    <row r="1742" spans="1:13" s="6" customFormat="1" hidden="1">
      <c r="A1742" s="87"/>
      <c r="G1742" s="3"/>
      <c r="J1742" s="7"/>
      <c r="L1742" s="72"/>
      <c r="M1742" s="99"/>
    </row>
    <row r="1743" spans="1:13" s="6" customFormat="1" hidden="1">
      <c r="A1743" s="87"/>
      <c r="G1743" s="3"/>
      <c r="J1743" s="7"/>
      <c r="L1743" s="72"/>
      <c r="M1743" s="99"/>
    </row>
    <row r="1744" spans="1:13" s="6" customFormat="1" hidden="1">
      <c r="A1744" s="87"/>
      <c r="G1744" s="3"/>
      <c r="J1744" s="7"/>
      <c r="L1744" s="72"/>
      <c r="M1744" s="99"/>
    </row>
    <row r="1745" spans="1:13" s="6" customFormat="1" hidden="1">
      <c r="A1745" s="87"/>
      <c r="G1745" s="3"/>
      <c r="J1745" s="7"/>
      <c r="L1745" s="72"/>
      <c r="M1745" s="99"/>
    </row>
    <row r="1746" spans="1:13" s="6" customFormat="1" hidden="1">
      <c r="A1746" s="87"/>
      <c r="G1746" s="3"/>
      <c r="J1746" s="7"/>
      <c r="L1746" s="72"/>
      <c r="M1746" s="99"/>
    </row>
    <row r="1747" spans="1:13" s="6" customFormat="1" hidden="1">
      <c r="A1747" s="87"/>
      <c r="G1747" s="3"/>
      <c r="J1747" s="7"/>
      <c r="L1747" s="72"/>
      <c r="M1747" s="99"/>
    </row>
    <row r="1748" spans="1:13" s="6" customFormat="1" hidden="1">
      <c r="A1748" s="87"/>
      <c r="G1748" s="3"/>
      <c r="J1748" s="7"/>
      <c r="L1748" s="72"/>
      <c r="M1748" s="99"/>
    </row>
    <row r="1749" spans="1:13" s="6" customFormat="1" hidden="1">
      <c r="A1749" s="87"/>
      <c r="G1749" s="3"/>
      <c r="J1749" s="7"/>
      <c r="L1749" s="72"/>
      <c r="M1749" s="99"/>
    </row>
    <row r="1750" spans="1:13" s="6" customFormat="1" hidden="1">
      <c r="A1750" s="87"/>
      <c r="G1750" s="3"/>
      <c r="J1750" s="7"/>
      <c r="L1750" s="72"/>
      <c r="M1750" s="99"/>
    </row>
    <row r="1751" spans="1:13" s="6" customFormat="1" hidden="1">
      <c r="A1751" s="87"/>
      <c r="G1751" s="3"/>
      <c r="J1751" s="7"/>
      <c r="L1751" s="72"/>
      <c r="M1751" s="99"/>
    </row>
    <row r="1752" spans="1:13" s="6" customFormat="1" hidden="1">
      <c r="A1752" s="87"/>
      <c r="G1752" s="3"/>
      <c r="J1752" s="7"/>
      <c r="L1752" s="72"/>
      <c r="M1752" s="99"/>
    </row>
    <row r="1753" spans="1:13" s="6" customFormat="1" hidden="1">
      <c r="A1753" s="87"/>
      <c r="G1753" s="3"/>
      <c r="J1753" s="7"/>
      <c r="L1753" s="72"/>
      <c r="M1753" s="99"/>
    </row>
    <row r="1754" spans="1:13" s="6" customFormat="1" hidden="1">
      <c r="A1754" s="87"/>
      <c r="G1754" s="3"/>
      <c r="J1754" s="7"/>
      <c r="L1754" s="72"/>
      <c r="M1754" s="99"/>
    </row>
    <row r="1755" spans="1:13" s="6" customFormat="1" hidden="1">
      <c r="A1755" s="87"/>
      <c r="G1755" s="3"/>
      <c r="J1755" s="7"/>
      <c r="L1755" s="72"/>
      <c r="M1755" s="99"/>
    </row>
    <row r="1756" spans="1:13" s="6" customFormat="1" hidden="1">
      <c r="A1756" s="87"/>
      <c r="G1756" s="3"/>
      <c r="J1756" s="7"/>
      <c r="L1756" s="72"/>
      <c r="M1756" s="99"/>
    </row>
    <row r="1757" spans="1:13" s="6" customFormat="1" hidden="1">
      <c r="A1757" s="87"/>
      <c r="G1757" s="3"/>
      <c r="J1757" s="7"/>
      <c r="L1757" s="72"/>
      <c r="M1757" s="99"/>
    </row>
    <row r="1758" spans="1:13" s="6" customFormat="1" hidden="1">
      <c r="A1758" s="87"/>
      <c r="G1758" s="3"/>
      <c r="J1758" s="7"/>
      <c r="L1758" s="72"/>
      <c r="M1758" s="99"/>
    </row>
    <row r="1759" spans="1:13" s="6" customFormat="1" hidden="1">
      <c r="A1759" s="87"/>
      <c r="G1759" s="3"/>
      <c r="J1759" s="7"/>
      <c r="L1759" s="72"/>
      <c r="M1759" s="99"/>
    </row>
    <row r="1760" spans="1:13" s="6" customFormat="1" hidden="1">
      <c r="A1760" s="87"/>
      <c r="G1760" s="3"/>
      <c r="J1760" s="7"/>
      <c r="L1760" s="72"/>
      <c r="M1760" s="99"/>
    </row>
    <row r="1761" spans="1:13" s="6" customFormat="1" hidden="1">
      <c r="A1761" s="87"/>
      <c r="G1761" s="3"/>
      <c r="J1761" s="7"/>
      <c r="L1761" s="72"/>
      <c r="M1761" s="99"/>
    </row>
    <row r="1762" spans="1:13" s="6" customFormat="1" hidden="1">
      <c r="A1762" s="87"/>
      <c r="G1762" s="3"/>
      <c r="J1762" s="7"/>
      <c r="L1762" s="72"/>
      <c r="M1762" s="99"/>
    </row>
    <row r="1763" spans="1:13" s="6" customFormat="1" hidden="1">
      <c r="A1763" s="87"/>
      <c r="G1763" s="3"/>
      <c r="J1763" s="7"/>
      <c r="L1763" s="72"/>
      <c r="M1763" s="99"/>
    </row>
    <row r="1764" spans="1:13" s="6" customFormat="1" hidden="1">
      <c r="A1764" s="87"/>
      <c r="G1764" s="3"/>
      <c r="J1764" s="7"/>
      <c r="L1764" s="72"/>
      <c r="M1764" s="99"/>
    </row>
    <row r="1765" spans="1:13" s="6" customFormat="1" hidden="1">
      <c r="A1765" s="87"/>
      <c r="G1765" s="3"/>
      <c r="J1765" s="7"/>
      <c r="L1765" s="72"/>
      <c r="M1765" s="99"/>
    </row>
    <row r="1766" spans="1:13" s="6" customFormat="1" hidden="1">
      <c r="A1766" s="87"/>
      <c r="G1766" s="3"/>
      <c r="J1766" s="7"/>
      <c r="L1766" s="72"/>
      <c r="M1766" s="99"/>
    </row>
    <row r="1767" spans="1:13" s="6" customFormat="1" hidden="1">
      <c r="A1767" s="87"/>
      <c r="G1767" s="3"/>
      <c r="J1767" s="7"/>
      <c r="L1767" s="72"/>
      <c r="M1767" s="99"/>
    </row>
    <row r="1768" spans="1:13" s="6" customFormat="1" hidden="1">
      <c r="A1768" s="87"/>
      <c r="G1768" s="3"/>
      <c r="J1768" s="7"/>
      <c r="L1768" s="72"/>
      <c r="M1768" s="99"/>
    </row>
    <row r="1769" spans="1:13" s="6" customFormat="1" hidden="1">
      <c r="A1769" s="87"/>
      <c r="G1769" s="3"/>
      <c r="J1769" s="7"/>
      <c r="L1769" s="72"/>
      <c r="M1769" s="99"/>
    </row>
    <row r="1770" spans="1:13" s="6" customFormat="1" hidden="1">
      <c r="A1770" s="87"/>
      <c r="G1770" s="3"/>
      <c r="J1770" s="7"/>
      <c r="L1770" s="72"/>
      <c r="M1770" s="99"/>
    </row>
    <row r="1771" spans="1:13" s="6" customFormat="1" hidden="1">
      <c r="A1771" s="87"/>
      <c r="G1771" s="3"/>
      <c r="J1771" s="7"/>
      <c r="L1771" s="72"/>
      <c r="M1771" s="99"/>
    </row>
    <row r="1772" spans="1:13" s="6" customFormat="1" hidden="1">
      <c r="A1772" s="87"/>
      <c r="G1772" s="3"/>
      <c r="J1772" s="7"/>
      <c r="L1772" s="72"/>
      <c r="M1772" s="99"/>
    </row>
    <row r="1773" spans="1:13" s="6" customFormat="1" hidden="1">
      <c r="A1773" s="87"/>
      <c r="G1773" s="3"/>
      <c r="J1773" s="7"/>
      <c r="L1773" s="72"/>
      <c r="M1773" s="99"/>
    </row>
    <row r="1774" spans="1:13" s="6" customFormat="1" hidden="1">
      <c r="A1774" s="87"/>
      <c r="G1774" s="3"/>
      <c r="J1774" s="7"/>
      <c r="L1774" s="72"/>
      <c r="M1774" s="99"/>
    </row>
    <row r="1775" spans="1:13" s="6" customFormat="1" hidden="1">
      <c r="A1775" s="87"/>
      <c r="G1775" s="3"/>
      <c r="J1775" s="7"/>
      <c r="L1775" s="72"/>
      <c r="M1775" s="99"/>
    </row>
    <row r="1776" spans="1:13" s="6" customFormat="1" hidden="1">
      <c r="A1776" s="87"/>
      <c r="G1776" s="3"/>
      <c r="J1776" s="7"/>
      <c r="L1776" s="72"/>
      <c r="M1776" s="99"/>
    </row>
    <row r="1777" spans="1:13" s="6" customFormat="1" hidden="1">
      <c r="A1777" s="87"/>
      <c r="G1777" s="3"/>
      <c r="J1777" s="7"/>
      <c r="L1777" s="72"/>
      <c r="M1777" s="99"/>
    </row>
    <row r="1778" spans="1:13" s="6" customFormat="1" hidden="1">
      <c r="A1778" s="87"/>
      <c r="G1778" s="3"/>
      <c r="J1778" s="7"/>
      <c r="L1778" s="72"/>
      <c r="M1778" s="99"/>
    </row>
    <row r="1779" spans="1:13" s="6" customFormat="1" hidden="1">
      <c r="A1779" s="87"/>
      <c r="G1779" s="3"/>
      <c r="J1779" s="7"/>
      <c r="L1779" s="72"/>
      <c r="M1779" s="99"/>
    </row>
    <row r="1780" spans="1:13" s="6" customFormat="1" hidden="1">
      <c r="A1780" s="87"/>
      <c r="G1780" s="3"/>
      <c r="J1780" s="7"/>
      <c r="L1780" s="72"/>
      <c r="M1780" s="99"/>
    </row>
    <row r="1781" spans="1:13" s="6" customFormat="1" hidden="1">
      <c r="A1781" s="87"/>
      <c r="G1781" s="3"/>
      <c r="J1781" s="7"/>
      <c r="L1781" s="72"/>
      <c r="M1781" s="99"/>
    </row>
    <row r="1782" spans="1:13" s="6" customFormat="1" hidden="1">
      <c r="A1782" s="87"/>
      <c r="G1782" s="3"/>
      <c r="J1782" s="7"/>
      <c r="L1782" s="72"/>
      <c r="M1782" s="99"/>
    </row>
    <row r="1783" spans="1:13" s="6" customFormat="1" hidden="1">
      <c r="A1783" s="87"/>
      <c r="G1783" s="3"/>
      <c r="J1783" s="7"/>
      <c r="L1783" s="72"/>
      <c r="M1783" s="99"/>
    </row>
    <row r="1784" spans="1:13" s="6" customFormat="1" hidden="1">
      <c r="A1784" s="87"/>
      <c r="G1784" s="3"/>
      <c r="J1784" s="7"/>
      <c r="L1784" s="72"/>
      <c r="M1784" s="99"/>
    </row>
    <row r="1785" spans="1:13" s="6" customFormat="1" hidden="1">
      <c r="A1785" s="87"/>
      <c r="G1785" s="3"/>
      <c r="J1785" s="7"/>
      <c r="L1785" s="72"/>
      <c r="M1785" s="99"/>
    </row>
    <row r="1786" spans="1:13" s="6" customFormat="1" hidden="1">
      <c r="A1786" s="87"/>
      <c r="G1786" s="3"/>
      <c r="J1786" s="7"/>
      <c r="L1786" s="72"/>
      <c r="M1786" s="99"/>
    </row>
    <row r="1787" spans="1:13" s="6" customFormat="1" hidden="1">
      <c r="A1787" s="87"/>
      <c r="G1787" s="3"/>
      <c r="J1787" s="7"/>
      <c r="L1787" s="72"/>
      <c r="M1787" s="99"/>
    </row>
    <row r="1788" spans="1:13" s="6" customFormat="1" hidden="1">
      <c r="A1788" s="87"/>
      <c r="G1788" s="3"/>
      <c r="J1788" s="7"/>
      <c r="L1788" s="72"/>
      <c r="M1788" s="99"/>
    </row>
    <row r="1789" spans="1:13" s="6" customFormat="1" hidden="1">
      <c r="A1789" s="87"/>
      <c r="G1789" s="3"/>
      <c r="J1789" s="7"/>
      <c r="L1789" s="72"/>
      <c r="M1789" s="99"/>
    </row>
    <row r="1790" spans="1:13" s="6" customFormat="1" hidden="1">
      <c r="A1790" s="87"/>
      <c r="G1790" s="3"/>
      <c r="J1790" s="7"/>
      <c r="L1790" s="72"/>
      <c r="M1790" s="99"/>
    </row>
    <row r="1791" spans="1:13" s="6" customFormat="1" hidden="1">
      <c r="A1791" s="87"/>
      <c r="G1791" s="3"/>
      <c r="J1791" s="7"/>
      <c r="L1791" s="72"/>
      <c r="M1791" s="99"/>
    </row>
    <row r="1792" spans="1:13" s="6" customFormat="1" hidden="1">
      <c r="A1792" s="87"/>
      <c r="G1792" s="3"/>
      <c r="J1792" s="7"/>
      <c r="L1792" s="72"/>
      <c r="M1792" s="99"/>
    </row>
    <row r="1793" spans="1:13" s="6" customFormat="1" hidden="1">
      <c r="A1793" s="87"/>
      <c r="G1793" s="3"/>
      <c r="J1793" s="7"/>
      <c r="L1793" s="72"/>
      <c r="M1793" s="99"/>
    </row>
    <row r="1794" spans="1:13" s="6" customFormat="1" hidden="1">
      <c r="A1794" s="87"/>
      <c r="G1794" s="3"/>
      <c r="J1794" s="7"/>
      <c r="L1794" s="72"/>
      <c r="M1794" s="99"/>
    </row>
    <row r="1795" spans="1:13" s="6" customFormat="1" hidden="1">
      <c r="A1795" s="87"/>
      <c r="G1795" s="3"/>
      <c r="J1795" s="7"/>
      <c r="L1795" s="72"/>
      <c r="M1795" s="99"/>
    </row>
    <row r="1796" spans="1:13" s="6" customFormat="1" hidden="1">
      <c r="A1796" s="87"/>
      <c r="G1796" s="3"/>
      <c r="J1796" s="7"/>
      <c r="L1796" s="72"/>
      <c r="M1796" s="99"/>
    </row>
    <row r="1797" spans="1:13" s="6" customFormat="1" hidden="1">
      <c r="A1797" s="87"/>
      <c r="G1797" s="3"/>
      <c r="J1797" s="7"/>
      <c r="L1797" s="72"/>
      <c r="M1797" s="99"/>
    </row>
    <row r="1798" spans="1:13" s="6" customFormat="1" hidden="1">
      <c r="A1798" s="87"/>
      <c r="G1798" s="3"/>
      <c r="J1798" s="7"/>
      <c r="L1798" s="72"/>
      <c r="M1798" s="99"/>
    </row>
    <row r="1799" spans="1:13" s="6" customFormat="1" hidden="1">
      <c r="A1799" s="87"/>
      <c r="G1799" s="3"/>
      <c r="J1799" s="7"/>
      <c r="L1799" s="72"/>
      <c r="M1799" s="99"/>
    </row>
    <row r="1800" spans="1:13" s="6" customFormat="1" hidden="1">
      <c r="A1800" s="87"/>
      <c r="G1800" s="3"/>
      <c r="J1800" s="7"/>
      <c r="L1800" s="72"/>
      <c r="M1800" s="99"/>
    </row>
    <row r="1801" spans="1:13" s="6" customFormat="1" hidden="1">
      <c r="A1801" s="87"/>
      <c r="G1801" s="3"/>
      <c r="J1801" s="7"/>
      <c r="L1801" s="72"/>
      <c r="M1801" s="99"/>
    </row>
    <row r="1802" spans="1:13" s="6" customFormat="1" hidden="1">
      <c r="A1802" s="87"/>
      <c r="G1802" s="3"/>
      <c r="J1802" s="7"/>
      <c r="L1802" s="72"/>
      <c r="M1802" s="99"/>
    </row>
    <row r="1803" spans="1:13" s="6" customFormat="1" hidden="1">
      <c r="A1803" s="87"/>
      <c r="G1803" s="3"/>
      <c r="J1803" s="7"/>
      <c r="L1803" s="72"/>
      <c r="M1803" s="99"/>
    </row>
    <row r="1804" spans="1:13" s="6" customFormat="1" hidden="1">
      <c r="A1804" s="87"/>
      <c r="G1804" s="3"/>
      <c r="J1804" s="7"/>
      <c r="L1804" s="72"/>
      <c r="M1804" s="99"/>
    </row>
    <row r="1805" spans="1:13" s="6" customFormat="1" hidden="1">
      <c r="A1805" s="87"/>
      <c r="G1805" s="3"/>
      <c r="J1805" s="7"/>
      <c r="L1805" s="72"/>
      <c r="M1805" s="99"/>
    </row>
    <row r="1806" spans="1:13" s="6" customFormat="1" hidden="1">
      <c r="A1806" s="87"/>
      <c r="G1806" s="3"/>
      <c r="J1806" s="7"/>
      <c r="L1806" s="72"/>
      <c r="M1806" s="99"/>
    </row>
    <row r="1807" spans="1:13" s="6" customFormat="1" hidden="1">
      <c r="A1807" s="87"/>
      <c r="G1807" s="3"/>
      <c r="J1807" s="7"/>
      <c r="L1807" s="72"/>
      <c r="M1807" s="99"/>
    </row>
    <row r="1808" spans="1:13" s="6" customFormat="1" hidden="1">
      <c r="A1808" s="87"/>
      <c r="G1808" s="3"/>
      <c r="J1808" s="7"/>
      <c r="L1808" s="72"/>
      <c r="M1808" s="99"/>
    </row>
    <row r="1809" spans="1:13" s="6" customFormat="1" hidden="1">
      <c r="A1809" s="87"/>
      <c r="G1809" s="3"/>
      <c r="J1809" s="7"/>
      <c r="L1809" s="72"/>
      <c r="M1809" s="99"/>
    </row>
    <row r="1810" spans="1:13" s="6" customFormat="1" hidden="1">
      <c r="A1810" s="87"/>
      <c r="G1810" s="3"/>
      <c r="J1810" s="7"/>
      <c r="L1810" s="72"/>
      <c r="M1810" s="99"/>
    </row>
    <row r="1811" spans="1:13" s="6" customFormat="1" hidden="1">
      <c r="A1811" s="87"/>
      <c r="G1811" s="3"/>
      <c r="J1811" s="7"/>
      <c r="L1811" s="72"/>
      <c r="M1811" s="99"/>
    </row>
    <row r="1812" spans="1:13" s="6" customFormat="1" hidden="1">
      <c r="A1812" s="87"/>
      <c r="G1812" s="3"/>
      <c r="J1812" s="7"/>
      <c r="L1812" s="72"/>
      <c r="M1812" s="99"/>
    </row>
    <row r="1813" spans="1:13" s="6" customFormat="1" hidden="1">
      <c r="A1813" s="87"/>
      <c r="G1813" s="3"/>
      <c r="J1813" s="7"/>
      <c r="L1813" s="72"/>
      <c r="M1813" s="99"/>
    </row>
    <row r="1814" spans="1:13" s="6" customFormat="1" hidden="1">
      <c r="A1814" s="87"/>
      <c r="G1814" s="3"/>
      <c r="J1814" s="7"/>
      <c r="L1814" s="72"/>
      <c r="M1814" s="99"/>
    </row>
    <row r="1815" spans="1:13" s="6" customFormat="1" hidden="1">
      <c r="A1815" s="87"/>
      <c r="G1815" s="3"/>
      <c r="J1815" s="7"/>
      <c r="L1815" s="72"/>
      <c r="M1815" s="99"/>
    </row>
    <row r="1816" spans="1:13" s="6" customFormat="1" hidden="1">
      <c r="A1816" s="87"/>
      <c r="G1816" s="3"/>
      <c r="J1816" s="7"/>
      <c r="L1816" s="72"/>
      <c r="M1816" s="99"/>
    </row>
    <row r="1817" spans="1:13" s="6" customFormat="1" hidden="1">
      <c r="A1817" s="87"/>
      <c r="G1817" s="3"/>
      <c r="J1817" s="7"/>
      <c r="L1817" s="72"/>
      <c r="M1817" s="99"/>
    </row>
    <row r="1818" spans="1:13" s="6" customFormat="1" hidden="1">
      <c r="A1818" s="87"/>
      <c r="G1818" s="3"/>
      <c r="J1818" s="7"/>
      <c r="L1818" s="72"/>
      <c r="M1818" s="99"/>
    </row>
    <row r="1819" spans="1:13" s="6" customFormat="1" hidden="1">
      <c r="A1819" s="87"/>
      <c r="G1819" s="3"/>
      <c r="J1819" s="7"/>
      <c r="L1819" s="72"/>
      <c r="M1819" s="99"/>
    </row>
    <row r="1820" spans="1:13" s="6" customFormat="1" hidden="1">
      <c r="A1820" s="87"/>
      <c r="G1820" s="3"/>
      <c r="J1820" s="7"/>
      <c r="L1820" s="72"/>
      <c r="M1820" s="99"/>
    </row>
    <row r="1821" spans="1:13" s="6" customFormat="1" hidden="1">
      <c r="A1821" s="87"/>
      <c r="G1821" s="3"/>
      <c r="J1821" s="7"/>
      <c r="L1821" s="72"/>
      <c r="M1821" s="99"/>
    </row>
    <row r="1822" spans="1:13" s="6" customFormat="1" hidden="1">
      <c r="A1822" s="87"/>
      <c r="G1822" s="3"/>
      <c r="J1822" s="7"/>
      <c r="L1822" s="72"/>
      <c r="M1822" s="99"/>
    </row>
    <row r="1823" spans="1:13" s="6" customFormat="1" hidden="1">
      <c r="A1823" s="87"/>
      <c r="G1823" s="3"/>
      <c r="J1823" s="7"/>
      <c r="L1823" s="72"/>
      <c r="M1823" s="99"/>
    </row>
    <row r="1824" spans="1:13" s="6" customFormat="1" hidden="1">
      <c r="A1824" s="87"/>
      <c r="G1824" s="3"/>
      <c r="J1824" s="7"/>
      <c r="L1824" s="72"/>
      <c r="M1824" s="99"/>
    </row>
    <row r="1825" spans="1:13" s="6" customFormat="1" hidden="1">
      <c r="A1825" s="87"/>
      <c r="G1825" s="3"/>
      <c r="J1825" s="7"/>
      <c r="L1825" s="72"/>
      <c r="M1825" s="99"/>
    </row>
    <row r="1826" spans="1:13" s="6" customFormat="1" hidden="1">
      <c r="A1826" s="87"/>
      <c r="G1826" s="3"/>
      <c r="J1826" s="7"/>
      <c r="L1826" s="72"/>
      <c r="M1826" s="99"/>
    </row>
    <row r="1827" spans="1:13" s="6" customFormat="1" hidden="1">
      <c r="A1827" s="87"/>
      <c r="G1827" s="3"/>
      <c r="J1827" s="7"/>
      <c r="L1827" s="72"/>
      <c r="M1827" s="99"/>
    </row>
    <row r="1828" spans="1:13" s="6" customFormat="1" hidden="1">
      <c r="A1828" s="87"/>
      <c r="G1828" s="3"/>
      <c r="J1828" s="7"/>
      <c r="L1828" s="72"/>
      <c r="M1828" s="99"/>
    </row>
    <row r="1829" spans="1:13" s="6" customFormat="1" hidden="1">
      <c r="A1829" s="87"/>
      <c r="G1829" s="3"/>
      <c r="J1829" s="7"/>
      <c r="L1829" s="72"/>
      <c r="M1829" s="99"/>
    </row>
    <row r="1830" spans="1:13" s="6" customFormat="1" hidden="1">
      <c r="A1830" s="87"/>
      <c r="G1830" s="3"/>
      <c r="J1830" s="7"/>
      <c r="L1830" s="72"/>
      <c r="M1830" s="99"/>
    </row>
    <row r="1831" spans="1:13" s="6" customFormat="1" hidden="1">
      <c r="A1831" s="87"/>
      <c r="G1831" s="3"/>
      <c r="J1831" s="7"/>
      <c r="L1831" s="72"/>
      <c r="M1831" s="99"/>
    </row>
    <row r="1832" spans="1:13" s="6" customFormat="1" hidden="1">
      <c r="A1832" s="87"/>
      <c r="G1832" s="3"/>
      <c r="J1832" s="7"/>
      <c r="L1832" s="72"/>
      <c r="M1832" s="99"/>
    </row>
    <row r="1833" spans="1:13" s="6" customFormat="1" hidden="1">
      <c r="A1833" s="87"/>
      <c r="G1833" s="3"/>
      <c r="J1833" s="7"/>
      <c r="L1833" s="72"/>
      <c r="M1833" s="99"/>
    </row>
    <row r="1834" spans="1:13" s="6" customFormat="1" hidden="1">
      <c r="A1834" s="87"/>
      <c r="G1834" s="3"/>
      <c r="J1834" s="7"/>
      <c r="L1834" s="72"/>
      <c r="M1834" s="99"/>
    </row>
    <row r="1835" spans="1:13" s="6" customFormat="1" hidden="1">
      <c r="A1835" s="87"/>
      <c r="G1835" s="3"/>
      <c r="J1835" s="7"/>
      <c r="L1835" s="72"/>
      <c r="M1835" s="99"/>
    </row>
    <row r="1836" spans="1:13" s="6" customFormat="1" hidden="1">
      <c r="A1836" s="87"/>
      <c r="G1836" s="3"/>
      <c r="J1836" s="7"/>
      <c r="L1836" s="72"/>
      <c r="M1836" s="99"/>
    </row>
    <row r="1837" spans="1:13" s="6" customFormat="1" hidden="1">
      <c r="A1837" s="87"/>
      <c r="G1837" s="3"/>
      <c r="J1837" s="7"/>
      <c r="L1837" s="72"/>
      <c r="M1837" s="99"/>
    </row>
    <row r="1838" spans="1:13" s="6" customFormat="1" hidden="1">
      <c r="A1838" s="87"/>
      <c r="G1838" s="3"/>
      <c r="J1838" s="7"/>
      <c r="L1838" s="72"/>
      <c r="M1838" s="99"/>
    </row>
    <row r="1839" spans="1:13" s="6" customFormat="1" hidden="1">
      <c r="A1839" s="87"/>
      <c r="G1839" s="3"/>
      <c r="J1839" s="7"/>
      <c r="L1839" s="72"/>
      <c r="M1839" s="99"/>
    </row>
    <row r="1840" spans="1:13" s="6" customFormat="1" hidden="1">
      <c r="A1840" s="87"/>
      <c r="G1840" s="3"/>
      <c r="J1840" s="7"/>
      <c r="L1840" s="72"/>
      <c r="M1840" s="99"/>
    </row>
    <row r="1841" spans="1:13" s="6" customFormat="1" hidden="1">
      <c r="A1841" s="87"/>
      <c r="G1841" s="3"/>
      <c r="J1841" s="7"/>
      <c r="L1841" s="72"/>
      <c r="M1841" s="99"/>
    </row>
    <row r="1842" spans="1:13" s="6" customFormat="1" hidden="1">
      <c r="A1842" s="87"/>
      <c r="G1842" s="3"/>
      <c r="J1842" s="7"/>
      <c r="L1842" s="72"/>
      <c r="M1842" s="99"/>
    </row>
    <row r="1843" spans="1:13" s="6" customFormat="1" hidden="1">
      <c r="A1843" s="87"/>
      <c r="G1843" s="3"/>
      <c r="J1843" s="7"/>
      <c r="L1843" s="72"/>
      <c r="M1843" s="99"/>
    </row>
    <row r="1844" spans="1:13" s="6" customFormat="1" hidden="1">
      <c r="A1844" s="87"/>
      <c r="G1844" s="3"/>
      <c r="J1844" s="7"/>
      <c r="L1844" s="72"/>
      <c r="M1844" s="99"/>
    </row>
    <row r="1845" spans="1:13" s="6" customFormat="1" hidden="1">
      <c r="A1845" s="87"/>
      <c r="G1845" s="3"/>
      <c r="J1845" s="7"/>
      <c r="L1845" s="72"/>
      <c r="M1845" s="99"/>
    </row>
    <row r="1846" spans="1:13" s="6" customFormat="1" hidden="1">
      <c r="A1846" s="87"/>
      <c r="G1846" s="3"/>
      <c r="J1846" s="7"/>
      <c r="L1846" s="72"/>
      <c r="M1846" s="99"/>
    </row>
    <row r="1847" spans="1:13" s="6" customFormat="1" hidden="1">
      <c r="A1847" s="87"/>
      <c r="G1847" s="3"/>
      <c r="J1847" s="7"/>
      <c r="L1847" s="72"/>
      <c r="M1847" s="99"/>
    </row>
    <row r="1848" spans="1:13" s="6" customFormat="1" hidden="1">
      <c r="A1848" s="87"/>
      <c r="G1848" s="3"/>
      <c r="J1848" s="7"/>
      <c r="L1848" s="72"/>
      <c r="M1848" s="99"/>
    </row>
    <row r="1849" spans="1:13" s="6" customFormat="1" hidden="1">
      <c r="A1849" s="87"/>
      <c r="G1849" s="3"/>
      <c r="J1849" s="7"/>
      <c r="L1849" s="72"/>
      <c r="M1849" s="99"/>
    </row>
    <row r="1850" spans="1:13" s="6" customFormat="1" hidden="1">
      <c r="A1850" s="87"/>
      <c r="G1850" s="3"/>
      <c r="J1850" s="7"/>
      <c r="L1850" s="72"/>
      <c r="M1850" s="99"/>
    </row>
    <row r="1851" spans="1:13" s="6" customFormat="1" hidden="1">
      <c r="A1851" s="87"/>
      <c r="G1851" s="3"/>
      <c r="J1851" s="7"/>
      <c r="L1851" s="72"/>
      <c r="M1851" s="99"/>
    </row>
    <row r="1852" spans="1:13" s="6" customFormat="1" hidden="1">
      <c r="A1852" s="87"/>
      <c r="G1852" s="3"/>
      <c r="J1852" s="7"/>
      <c r="L1852" s="72"/>
      <c r="M1852" s="99"/>
    </row>
    <row r="1853" spans="1:13" s="6" customFormat="1" hidden="1">
      <c r="A1853" s="87"/>
      <c r="G1853" s="3"/>
      <c r="J1853" s="7"/>
      <c r="L1853" s="72"/>
      <c r="M1853" s="99"/>
    </row>
    <row r="1854" spans="1:13" s="6" customFormat="1" hidden="1">
      <c r="A1854" s="87"/>
      <c r="G1854" s="3"/>
      <c r="J1854" s="7"/>
      <c r="L1854" s="72"/>
      <c r="M1854" s="99"/>
    </row>
    <row r="1855" spans="1:13" s="6" customFormat="1" hidden="1">
      <c r="A1855" s="87"/>
      <c r="G1855" s="3"/>
      <c r="J1855" s="7"/>
      <c r="L1855" s="72"/>
      <c r="M1855" s="99"/>
    </row>
    <row r="1856" spans="1:13" s="6" customFormat="1" hidden="1">
      <c r="A1856" s="87"/>
      <c r="G1856" s="3"/>
      <c r="J1856" s="7"/>
      <c r="L1856" s="72"/>
      <c r="M1856" s="99"/>
    </row>
    <row r="1857" spans="1:13" s="6" customFormat="1" hidden="1">
      <c r="A1857" s="87"/>
      <c r="G1857" s="3"/>
      <c r="J1857" s="7"/>
      <c r="L1857" s="72"/>
      <c r="M1857" s="99"/>
    </row>
    <row r="1858" spans="1:13" s="6" customFormat="1" hidden="1">
      <c r="A1858" s="87"/>
      <c r="G1858" s="3"/>
      <c r="J1858" s="7"/>
      <c r="L1858" s="72"/>
      <c r="M1858" s="99"/>
    </row>
    <row r="1859" spans="1:13" s="6" customFormat="1" hidden="1">
      <c r="A1859" s="87"/>
      <c r="G1859" s="3"/>
      <c r="J1859" s="7"/>
      <c r="L1859" s="72"/>
      <c r="M1859" s="99"/>
    </row>
    <row r="1860" spans="1:13" s="6" customFormat="1" hidden="1">
      <c r="A1860" s="87"/>
      <c r="G1860" s="3"/>
      <c r="J1860" s="7"/>
      <c r="L1860" s="72"/>
      <c r="M1860" s="99"/>
    </row>
    <row r="1861" spans="1:13" s="6" customFormat="1" hidden="1">
      <c r="A1861" s="87"/>
      <c r="G1861" s="3"/>
      <c r="J1861" s="7"/>
      <c r="L1861" s="72"/>
      <c r="M1861" s="99"/>
    </row>
    <row r="1862" spans="1:13" s="6" customFormat="1" hidden="1">
      <c r="A1862" s="87"/>
      <c r="G1862" s="3"/>
      <c r="J1862" s="7"/>
      <c r="L1862" s="72"/>
      <c r="M1862" s="99"/>
    </row>
    <row r="1863" spans="1:13" s="6" customFormat="1" hidden="1">
      <c r="A1863" s="87"/>
      <c r="G1863" s="3"/>
      <c r="J1863" s="7"/>
      <c r="L1863" s="72"/>
      <c r="M1863" s="99"/>
    </row>
    <row r="1864" spans="1:13" s="6" customFormat="1" hidden="1">
      <c r="A1864" s="87"/>
      <c r="G1864" s="3"/>
      <c r="J1864" s="7"/>
      <c r="L1864" s="72"/>
      <c r="M1864" s="99"/>
    </row>
    <row r="1865" spans="1:13" s="6" customFormat="1" hidden="1">
      <c r="A1865" s="87"/>
      <c r="G1865" s="3"/>
      <c r="J1865" s="7"/>
      <c r="L1865" s="72"/>
      <c r="M1865" s="99"/>
    </row>
    <row r="1866" spans="1:13" s="6" customFormat="1" hidden="1">
      <c r="A1866" s="87"/>
      <c r="G1866" s="3"/>
      <c r="J1866" s="7"/>
      <c r="L1866" s="72"/>
      <c r="M1866" s="99"/>
    </row>
    <row r="1867" spans="1:13" s="6" customFormat="1" hidden="1">
      <c r="A1867" s="87"/>
      <c r="G1867" s="3"/>
      <c r="J1867" s="7"/>
      <c r="L1867" s="72"/>
      <c r="M1867" s="99"/>
    </row>
    <row r="1868" spans="1:13" s="6" customFormat="1" hidden="1">
      <c r="A1868" s="87"/>
      <c r="G1868" s="3"/>
      <c r="J1868" s="7"/>
      <c r="L1868" s="72"/>
      <c r="M1868" s="99"/>
    </row>
    <row r="1869" spans="1:13" s="6" customFormat="1" hidden="1">
      <c r="A1869" s="87"/>
      <c r="G1869" s="3"/>
      <c r="J1869" s="7"/>
      <c r="L1869" s="72"/>
      <c r="M1869" s="99"/>
    </row>
    <row r="1870" spans="1:13" s="6" customFormat="1" hidden="1">
      <c r="A1870" s="87"/>
      <c r="G1870" s="3"/>
      <c r="J1870" s="7"/>
      <c r="L1870" s="72"/>
      <c r="M1870" s="99"/>
    </row>
    <row r="1871" spans="1:13" s="6" customFormat="1" hidden="1">
      <c r="A1871" s="87"/>
      <c r="G1871" s="3"/>
      <c r="J1871" s="7"/>
      <c r="L1871" s="72"/>
      <c r="M1871" s="99"/>
    </row>
    <row r="1872" spans="1:13" s="6" customFormat="1" hidden="1">
      <c r="A1872" s="87"/>
      <c r="G1872" s="3"/>
      <c r="J1872" s="7"/>
      <c r="L1872" s="72"/>
      <c r="M1872" s="99"/>
    </row>
    <row r="1873" spans="1:13" s="6" customFormat="1" hidden="1">
      <c r="A1873" s="87"/>
      <c r="G1873" s="3"/>
      <c r="J1873" s="7"/>
      <c r="L1873" s="72"/>
      <c r="M1873" s="99"/>
    </row>
    <row r="1874" spans="1:13" s="6" customFormat="1" hidden="1">
      <c r="A1874" s="87"/>
      <c r="G1874" s="3"/>
      <c r="J1874" s="7"/>
      <c r="L1874" s="72"/>
      <c r="M1874" s="99"/>
    </row>
    <row r="1875" spans="1:13" s="6" customFormat="1" hidden="1">
      <c r="A1875" s="87"/>
      <c r="G1875" s="3"/>
      <c r="J1875" s="7"/>
      <c r="L1875" s="72"/>
      <c r="M1875" s="99"/>
    </row>
    <row r="1876" spans="1:13" s="6" customFormat="1" hidden="1">
      <c r="A1876" s="87"/>
      <c r="G1876" s="3"/>
      <c r="J1876" s="7"/>
      <c r="L1876" s="72"/>
      <c r="M1876" s="99"/>
    </row>
    <row r="1877" spans="1:13" s="6" customFormat="1" hidden="1">
      <c r="A1877" s="87"/>
      <c r="G1877" s="3"/>
      <c r="J1877" s="7"/>
      <c r="L1877" s="72"/>
      <c r="M1877" s="99"/>
    </row>
    <row r="1878" spans="1:13" s="6" customFormat="1" hidden="1">
      <c r="A1878" s="87"/>
      <c r="G1878" s="3"/>
      <c r="J1878" s="7"/>
      <c r="L1878" s="72"/>
      <c r="M1878" s="99"/>
    </row>
    <row r="1879" spans="1:13" s="6" customFormat="1" hidden="1">
      <c r="A1879" s="87"/>
      <c r="G1879" s="3"/>
      <c r="J1879" s="7"/>
      <c r="L1879" s="72"/>
      <c r="M1879" s="99"/>
    </row>
    <row r="1880" spans="1:13" s="6" customFormat="1" hidden="1">
      <c r="A1880" s="87"/>
      <c r="G1880" s="3"/>
      <c r="J1880" s="7"/>
      <c r="L1880" s="72"/>
      <c r="M1880" s="99"/>
    </row>
    <row r="1881" spans="1:13" s="6" customFormat="1" hidden="1">
      <c r="A1881" s="87"/>
      <c r="G1881" s="3"/>
      <c r="J1881" s="7"/>
      <c r="L1881" s="72"/>
      <c r="M1881" s="99"/>
    </row>
    <row r="1882" spans="1:13" s="6" customFormat="1" hidden="1">
      <c r="A1882" s="87"/>
      <c r="G1882" s="3"/>
      <c r="J1882" s="7"/>
      <c r="L1882" s="72"/>
      <c r="M1882" s="99"/>
    </row>
    <row r="1883" spans="1:13" s="6" customFormat="1" hidden="1">
      <c r="A1883" s="87"/>
      <c r="G1883" s="3"/>
      <c r="J1883" s="7"/>
      <c r="L1883" s="72"/>
      <c r="M1883" s="99"/>
    </row>
    <row r="1884" spans="1:13" s="6" customFormat="1" hidden="1">
      <c r="A1884" s="87"/>
      <c r="G1884" s="3"/>
      <c r="J1884" s="7"/>
      <c r="L1884" s="72"/>
      <c r="M1884" s="99"/>
    </row>
    <row r="1885" spans="1:13" s="6" customFormat="1" hidden="1">
      <c r="A1885" s="87"/>
      <c r="G1885" s="3"/>
      <c r="J1885" s="7"/>
      <c r="L1885" s="72"/>
      <c r="M1885" s="99"/>
    </row>
    <row r="1886" spans="1:13" s="6" customFormat="1" hidden="1">
      <c r="A1886" s="87"/>
      <c r="G1886" s="3"/>
      <c r="J1886" s="7"/>
      <c r="L1886" s="72"/>
      <c r="M1886" s="99"/>
    </row>
    <row r="1887" spans="1:13" s="6" customFormat="1" hidden="1">
      <c r="A1887" s="87"/>
      <c r="G1887" s="3"/>
      <c r="J1887" s="7"/>
      <c r="L1887" s="72"/>
      <c r="M1887" s="99"/>
    </row>
    <row r="1888" spans="1:13" s="6" customFormat="1" hidden="1">
      <c r="A1888" s="87"/>
      <c r="G1888" s="3"/>
      <c r="J1888" s="7"/>
      <c r="L1888" s="72"/>
      <c r="M1888" s="99"/>
    </row>
    <row r="1889" spans="1:13" s="6" customFormat="1" hidden="1">
      <c r="A1889" s="87"/>
      <c r="G1889" s="3"/>
      <c r="J1889" s="7"/>
      <c r="L1889" s="72"/>
      <c r="M1889" s="99"/>
    </row>
    <row r="1890" spans="1:13" s="6" customFormat="1" hidden="1">
      <c r="A1890" s="87"/>
      <c r="G1890" s="3"/>
      <c r="J1890" s="7"/>
      <c r="L1890" s="72"/>
      <c r="M1890" s="99"/>
    </row>
    <row r="1891" spans="1:13" s="6" customFormat="1" hidden="1">
      <c r="A1891" s="87"/>
      <c r="G1891" s="3"/>
      <c r="J1891" s="7"/>
      <c r="L1891" s="72"/>
      <c r="M1891" s="99"/>
    </row>
    <row r="1892" spans="1:13" s="6" customFormat="1" hidden="1">
      <c r="A1892" s="87"/>
      <c r="G1892" s="3"/>
      <c r="J1892" s="7"/>
      <c r="L1892" s="72"/>
      <c r="M1892" s="99"/>
    </row>
    <row r="1893" spans="1:13" s="6" customFormat="1" hidden="1">
      <c r="A1893" s="87"/>
      <c r="G1893" s="3"/>
      <c r="J1893" s="7"/>
      <c r="L1893" s="72"/>
      <c r="M1893" s="99"/>
    </row>
    <row r="1894" spans="1:13" s="6" customFormat="1" hidden="1">
      <c r="A1894" s="87"/>
      <c r="G1894" s="3"/>
      <c r="J1894" s="7"/>
      <c r="L1894" s="72"/>
      <c r="M1894" s="99"/>
    </row>
    <row r="1895" spans="1:13" s="6" customFormat="1" hidden="1">
      <c r="A1895" s="87"/>
      <c r="G1895" s="3"/>
      <c r="J1895" s="7"/>
      <c r="L1895" s="72"/>
      <c r="M1895" s="99"/>
    </row>
    <row r="1896" spans="1:13" s="6" customFormat="1" hidden="1">
      <c r="A1896" s="87"/>
      <c r="G1896" s="3"/>
      <c r="J1896" s="7"/>
      <c r="L1896" s="72"/>
      <c r="M1896" s="99"/>
    </row>
    <row r="1897" spans="1:13" s="6" customFormat="1" hidden="1">
      <c r="A1897" s="87"/>
      <c r="G1897" s="3"/>
      <c r="J1897" s="7"/>
      <c r="L1897" s="72"/>
      <c r="M1897" s="99"/>
    </row>
    <row r="1898" spans="1:13" s="6" customFormat="1" hidden="1">
      <c r="A1898" s="87"/>
      <c r="G1898" s="3"/>
      <c r="J1898" s="7"/>
      <c r="L1898" s="72"/>
      <c r="M1898" s="99"/>
    </row>
    <row r="1899" spans="1:13" s="6" customFormat="1" hidden="1">
      <c r="A1899" s="87"/>
      <c r="G1899" s="3"/>
      <c r="J1899" s="7"/>
      <c r="L1899" s="72"/>
      <c r="M1899" s="99"/>
    </row>
    <row r="1900" spans="1:13" s="6" customFormat="1" hidden="1">
      <c r="A1900" s="87"/>
      <c r="G1900" s="3"/>
      <c r="J1900" s="7"/>
      <c r="L1900" s="72"/>
      <c r="M1900" s="99"/>
    </row>
    <row r="1901" spans="1:13" s="6" customFormat="1" hidden="1">
      <c r="A1901" s="87"/>
      <c r="G1901" s="3"/>
      <c r="J1901" s="7"/>
      <c r="L1901" s="72"/>
      <c r="M1901" s="99"/>
    </row>
    <row r="1902" spans="1:13" s="6" customFormat="1" hidden="1">
      <c r="A1902" s="87"/>
      <c r="G1902" s="3"/>
      <c r="J1902" s="7"/>
      <c r="L1902" s="72"/>
      <c r="M1902" s="99"/>
    </row>
    <row r="1903" spans="1:13" s="6" customFormat="1" hidden="1">
      <c r="A1903" s="87"/>
      <c r="G1903" s="3"/>
      <c r="J1903" s="7"/>
      <c r="L1903" s="72"/>
      <c r="M1903" s="99"/>
    </row>
    <row r="1904" spans="1:13" s="6" customFormat="1" hidden="1">
      <c r="A1904" s="87"/>
      <c r="G1904" s="3"/>
      <c r="J1904" s="7"/>
      <c r="L1904" s="72"/>
      <c r="M1904" s="99"/>
    </row>
    <row r="1905" spans="1:13" s="6" customFormat="1" hidden="1">
      <c r="A1905" s="87"/>
      <c r="G1905" s="3"/>
      <c r="J1905" s="7"/>
      <c r="L1905" s="72"/>
      <c r="M1905" s="99"/>
    </row>
    <row r="1906" spans="1:13" s="6" customFormat="1" hidden="1">
      <c r="A1906" s="87"/>
      <c r="G1906" s="3"/>
      <c r="J1906" s="7"/>
      <c r="L1906" s="72"/>
      <c r="M1906" s="99"/>
    </row>
    <row r="1907" spans="1:13" s="6" customFormat="1" hidden="1">
      <c r="A1907" s="87"/>
      <c r="G1907" s="3"/>
      <c r="J1907" s="7"/>
      <c r="L1907" s="72"/>
      <c r="M1907" s="99"/>
    </row>
    <row r="1908" spans="1:13" s="6" customFormat="1" hidden="1">
      <c r="A1908" s="87"/>
      <c r="G1908" s="3"/>
      <c r="J1908" s="7"/>
      <c r="L1908" s="72"/>
      <c r="M1908" s="99"/>
    </row>
    <row r="1909" spans="1:13" s="6" customFormat="1" hidden="1">
      <c r="A1909" s="87"/>
      <c r="G1909" s="3"/>
      <c r="J1909" s="7"/>
      <c r="L1909" s="72"/>
      <c r="M1909" s="99"/>
    </row>
    <row r="1910" spans="1:13" s="6" customFormat="1" hidden="1">
      <c r="A1910" s="87"/>
      <c r="G1910" s="3"/>
      <c r="J1910" s="7"/>
      <c r="L1910" s="72"/>
      <c r="M1910" s="99"/>
    </row>
    <row r="1911" spans="1:13" s="6" customFormat="1" hidden="1">
      <c r="A1911" s="87"/>
      <c r="G1911" s="3"/>
      <c r="J1911" s="7"/>
      <c r="L1911" s="72"/>
      <c r="M1911" s="99"/>
    </row>
    <row r="1912" spans="1:13" s="6" customFormat="1" hidden="1">
      <c r="A1912" s="87"/>
      <c r="G1912" s="3"/>
      <c r="J1912" s="7"/>
      <c r="L1912" s="72"/>
      <c r="M1912" s="99"/>
    </row>
    <row r="1913" spans="1:13" s="6" customFormat="1" hidden="1">
      <c r="A1913" s="87"/>
      <c r="G1913" s="3"/>
      <c r="J1913" s="7"/>
      <c r="L1913" s="72"/>
      <c r="M1913" s="99"/>
    </row>
    <row r="1914" spans="1:13" s="6" customFormat="1" hidden="1">
      <c r="A1914" s="87"/>
      <c r="G1914" s="3"/>
      <c r="J1914" s="7"/>
      <c r="L1914" s="72"/>
      <c r="M1914" s="99"/>
    </row>
    <row r="1915" spans="1:13" s="6" customFormat="1" hidden="1">
      <c r="A1915" s="87"/>
      <c r="G1915" s="3"/>
      <c r="J1915" s="7"/>
      <c r="L1915" s="72"/>
      <c r="M1915" s="99"/>
    </row>
    <row r="1916" spans="1:13" s="6" customFormat="1" hidden="1">
      <c r="A1916" s="87"/>
      <c r="G1916" s="3"/>
      <c r="J1916" s="7"/>
      <c r="L1916" s="72"/>
      <c r="M1916" s="99"/>
    </row>
    <row r="1917" spans="1:13" s="6" customFormat="1" hidden="1">
      <c r="A1917" s="87"/>
      <c r="G1917" s="3"/>
      <c r="J1917" s="7"/>
      <c r="L1917" s="72"/>
      <c r="M1917" s="99"/>
    </row>
    <row r="1918" spans="1:13" s="6" customFormat="1" hidden="1">
      <c r="A1918" s="87"/>
      <c r="G1918" s="3"/>
      <c r="J1918" s="7"/>
      <c r="L1918" s="72"/>
      <c r="M1918" s="99"/>
    </row>
    <row r="1919" spans="1:13" s="6" customFormat="1" hidden="1">
      <c r="A1919" s="87"/>
      <c r="G1919" s="3"/>
      <c r="J1919" s="7"/>
      <c r="L1919" s="72"/>
      <c r="M1919" s="99"/>
    </row>
    <row r="1920" spans="1:13" s="6" customFormat="1" hidden="1">
      <c r="A1920" s="87"/>
      <c r="G1920" s="3"/>
      <c r="J1920" s="7"/>
      <c r="L1920" s="72"/>
      <c r="M1920" s="99"/>
    </row>
    <row r="1921" spans="1:13" s="6" customFormat="1" hidden="1">
      <c r="A1921" s="87"/>
      <c r="G1921" s="3"/>
      <c r="J1921" s="7"/>
      <c r="L1921" s="72"/>
      <c r="M1921" s="99"/>
    </row>
    <row r="1922" spans="1:13" s="6" customFormat="1" hidden="1">
      <c r="A1922" s="87"/>
      <c r="G1922" s="3"/>
      <c r="J1922" s="7"/>
      <c r="L1922" s="72"/>
      <c r="M1922" s="99"/>
    </row>
    <row r="1923" spans="1:13" s="6" customFormat="1" hidden="1">
      <c r="A1923" s="87"/>
      <c r="G1923" s="3"/>
      <c r="J1923" s="7"/>
      <c r="L1923" s="72"/>
      <c r="M1923" s="99"/>
    </row>
    <row r="1924" spans="1:13" s="6" customFormat="1" hidden="1">
      <c r="A1924" s="87"/>
      <c r="G1924" s="3"/>
      <c r="J1924" s="7"/>
      <c r="L1924" s="72"/>
      <c r="M1924" s="99"/>
    </row>
    <row r="1925" spans="1:13" s="6" customFormat="1" hidden="1">
      <c r="A1925" s="87"/>
      <c r="G1925" s="3"/>
      <c r="J1925" s="7"/>
      <c r="L1925" s="72"/>
      <c r="M1925" s="99"/>
    </row>
    <row r="1926" spans="1:13" s="6" customFormat="1" hidden="1">
      <c r="A1926" s="87"/>
      <c r="G1926" s="3"/>
      <c r="J1926" s="7"/>
      <c r="L1926" s="72"/>
      <c r="M1926" s="99"/>
    </row>
    <row r="1927" spans="1:13" s="6" customFormat="1" hidden="1">
      <c r="A1927" s="87"/>
      <c r="G1927" s="3"/>
      <c r="J1927" s="7"/>
      <c r="L1927" s="72"/>
      <c r="M1927" s="99"/>
    </row>
    <row r="1928" spans="1:13" s="6" customFormat="1" hidden="1">
      <c r="A1928" s="87"/>
      <c r="G1928" s="3"/>
      <c r="J1928" s="7"/>
      <c r="L1928" s="72"/>
      <c r="M1928" s="99"/>
    </row>
    <row r="1929" spans="1:13" s="6" customFormat="1" hidden="1">
      <c r="A1929" s="87"/>
      <c r="G1929" s="3"/>
      <c r="J1929" s="7"/>
      <c r="L1929" s="72"/>
      <c r="M1929" s="99"/>
    </row>
    <row r="1930" spans="1:13" s="6" customFormat="1" hidden="1">
      <c r="A1930" s="87"/>
      <c r="G1930" s="3"/>
      <c r="J1930" s="7"/>
      <c r="L1930" s="72"/>
      <c r="M1930" s="99"/>
    </row>
    <row r="1931" spans="1:13" s="6" customFormat="1" hidden="1">
      <c r="A1931" s="87"/>
      <c r="G1931" s="3"/>
      <c r="J1931" s="7"/>
      <c r="L1931" s="72"/>
      <c r="M1931" s="99"/>
    </row>
    <row r="1932" spans="1:13" s="6" customFormat="1" hidden="1">
      <c r="A1932" s="87"/>
      <c r="G1932" s="3"/>
      <c r="J1932" s="7"/>
      <c r="L1932" s="72"/>
      <c r="M1932" s="99"/>
    </row>
    <row r="1933" spans="1:13" s="6" customFormat="1" hidden="1">
      <c r="A1933" s="87"/>
      <c r="G1933" s="3"/>
      <c r="J1933" s="7"/>
      <c r="L1933" s="72"/>
      <c r="M1933" s="99"/>
    </row>
    <row r="1934" spans="1:13" s="6" customFormat="1" hidden="1">
      <c r="A1934" s="87"/>
      <c r="G1934" s="3"/>
      <c r="J1934" s="7"/>
      <c r="L1934" s="72"/>
      <c r="M1934" s="99"/>
    </row>
    <row r="1935" spans="1:13" s="6" customFormat="1" hidden="1">
      <c r="A1935" s="87"/>
      <c r="G1935" s="3"/>
      <c r="J1935" s="7"/>
      <c r="L1935" s="72"/>
      <c r="M1935" s="99"/>
    </row>
    <row r="1936" spans="1:13" s="6" customFormat="1" hidden="1">
      <c r="A1936" s="87"/>
      <c r="G1936" s="3"/>
      <c r="J1936" s="7"/>
      <c r="L1936" s="72"/>
      <c r="M1936" s="99"/>
    </row>
    <row r="1937" spans="1:13" s="6" customFormat="1" hidden="1">
      <c r="A1937" s="87"/>
      <c r="G1937" s="3"/>
      <c r="J1937" s="7"/>
      <c r="L1937" s="72"/>
      <c r="M1937" s="99"/>
    </row>
    <row r="1938" spans="1:13" s="6" customFormat="1" hidden="1">
      <c r="A1938" s="87"/>
      <c r="G1938" s="3"/>
      <c r="J1938" s="7"/>
      <c r="L1938" s="72"/>
      <c r="M1938" s="99"/>
    </row>
    <row r="1939" spans="1:13" s="6" customFormat="1" hidden="1">
      <c r="A1939" s="87"/>
      <c r="G1939" s="3"/>
      <c r="J1939" s="7"/>
      <c r="L1939" s="72"/>
      <c r="M1939" s="99"/>
    </row>
    <row r="1940" spans="1:13" s="6" customFormat="1" hidden="1">
      <c r="A1940" s="87"/>
      <c r="G1940" s="3"/>
      <c r="J1940" s="7"/>
      <c r="L1940" s="72"/>
      <c r="M1940" s="99"/>
    </row>
    <row r="1941" spans="1:13" s="6" customFormat="1" hidden="1">
      <c r="A1941" s="87"/>
      <c r="G1941" s="3"/>
      <c r="J1941" s="7"/>
      <c r="L1941" s="72"/>
      <c r="M1941" s="99"/>
    </row>
    <row r="1942" spans="1:13" s="6" customFormat="1" hidden="1">
      <c r="A1942" s="87"/>
      <c r="G1942" s="3"/>
      <c r="J1942" s="7"/>
      <c r="L1942" s="72"/>
      <c r="M1942" s="99"/>
    </row>
    <row r="1943" spans="1:13" s="6" customFormat="1" hidden="1">
      <c r="A1943" s="87"/>
      <c r="G1943" s="3"/>
      <c r="J1943" s="7"/>
      <c r="L1943" s="72"/>
      <c r="M1943" s="99"/>
    </row>
    <row r="1944" spans="1:13" s="6" customFormat="1" hidden="1">
      <c r="A1944" s="87"/>
      <c r="G1944" s="3"/>
      <c r="J1944" s="7"/>
      <c r="L1944" s="72"/>
      <c r="M1944" s="99"/>
    </row>
    <row r="1945" spans="1:13" s="6" customFormat="1" hidden="1">
      <c r="A1945" s="87"/>
      <c r="G1945" s="3"/>
      <c r="J1945" s="7"/>
      <c r="L1945" s="72"/>
      <c r="M1945" s="99"/>
    </row>
    <row r="1946" spans="1:13" s="6" customFormat="1" hidden="1">
      <c r="A1946" s="87"/>
      <c r="G1946" s="3"/>
      <c r="J1946" s="7"/>
      <c r="L1946" s="72"/>
      <c r="M1946" s="99"/>
    </row>
    <row r="1947" spans="1:13" s="6" customFormat="1" hidden="1">
      <c r="A1947" s="87"/>
      <c r="G1947" s="3"/>
      <c r="J1947" s="7"/>
      <c r="L1947" s="72"/>
      <c r="M1947" s="99"/>
    </row>
    <row r="1948" spans="1:13" s="6" customFormat="1" hidden="1">
      <c r="A1948" s="87"/>
      <c r="G1948" s="3"/>
      <c r="J1948" s="7"/>
      <c r="L1948" s="72"/>
      <c r="M1948" s="99"/>
    </row>
    <row r="1949" spans="1:13" s="6" customFormat="1" hidden="1">
      <c r="A1949" s="87"/>
      <c r="G1949" s="3"/>
      <c r="J1949" s="7"/>
      <c r="L1949" s="72"/>
      <c r="M1949" s="99"/>
    </row>
    <row r="1950" spans="1:13" s="6" customFormat="1" hidden="1">
      <c r="A1950" s="87"/>
      <c r="G1950" s="3"/>
      <c r="J1950" s="7"/>
      <c r="L1950" s="72"/>
      <c r="M1950" s="99"/>
    </row>
    <row r="1951" spans="1:13" s="6" customFormat="1" hidden="1">
      <c r="A1951" s="87"/>
      <c r="G1951" s="3"/>
      <c r="J1951" s="7"/>
      <c r="L1951" s="72"/>
      <c r="M1951" s="99"/>
    </row>
    <row r="1952" spans="1:13" s="6" customFormat="1" hidden="1">
      <c r="A1952" s="87"/>
      <c r="G1952" s="3"/>
      <c r="J1952" s="7"/>
      <c r="L1952" s="72"/>
      <c r="M1952" s="99"/>
    </row>
    <row r="1953" spans="1:13" s="6" customFormat="1" hidden="1">
      <c r="A1953" s="87"/>
      <c r="G1953" s="3"/>
      <c r="J1953" s="7"/>
      <c r="L1953" s="72"/>
      <c r="M1953" s="99"/>
    </row>
    <row r="1954" spans="1:13" s="6" customFormat="1" hidden="1">
      <c r="A1954" s="87"/>
      <c r="G1954" s="3"/>
      <c r="J1954" s="7"/>
      <c r="L1954" s="72"/>
      <c r="M1954" s="99"/>
    </row>
    <row r="1955" spans="1:13" s="6" customFormat="1" hidden="1">
      <c r="A1955" s="87"/>
      <c r="G1955" s="3"/>
      <c r="J1955" s="7"/>
      <c r="L1955" s="72"/>
      <c r="M1955" s="99"/>
    </row>
    <row r="1956" spans="1:13" s="6" customFormat="1" hidden="1">
      <c r="A1956" s="87"/>
      <c r="G1956" s="3"/>
      <c r="J1956" s="7"/>
      <c r="L1956" s="72"/>
      <c r="M1956" s="99"/>
    </row>
    <row r="1957" spans="1:13" s="6" customFormat="1" hidden="1">
      <c r="A1957" s="87"/>
      <c r="G1957" s="3"/>
      <c r="J1957" s="7"/>
      <c r="L1957" s="72"/>
      <c r="M1957" s="99"/>
    </row>
    <row r="1958" spans="1:13" s="6" customFormat="1" hidden="1">
      <c r="A1958" s="87"/>
      <c r="G1958" s="3"/>
      <c r="J1958" s="7"/>
      <c r="L1958" s="72"/>
      <c r="M1958" s="99"/>
    </row>
    <row r="1959" spans="1:13" s="6" customFormat="1" hidden="1">
      <c r="A1959" s="87"/>
      <c r="G1959" s="3"/>
      <c r="J1959" s="7"/>
      <c r="L1959" s="72"/>
      <c r="M1959" s="99"/>
    </row>
    <row r="1960" spans="1:13" s="6" customFormat="1" hidden="1">
      <c r="A1960" s="87"/>
      <c r="G1960" s="3"/>
      <c r="J1960" s="7"/>
      <c r="L1960" s="72"/>
      <c r="M1960" s="99"/>
    </row>
    <row r="1961" spans="1:13" s="6" customFormat="1" hidden="1">
      <c r="A1961" s="87"/>
      <c r="G1961" s="3"/>
      <c r="J1961" s="7"/>
      <c r="L1961" s="72"/>
      <c r="M1961" s="99"/>
    </row>
    <row r="1962" spans="1:13" s="6" customFormat="1" hidden="1">
      <c r="A1962" s="87"/>
      <c r="G1962" s="3"/>
      <c r="J1962" s="7"/>
      <c r="L1962" s="72"/>
      <c r="M1962" s="99"/>
    </row>
    <row r="1963" spans="1:13" s="6" customFormat="1" hidden="1">
      <c r="A1963" s="87"/>
      <c r="G1963" s="3"/>
      <c r="J1963" s="7"/>
      <c r="L1963" s="72"/>
      <c r="M1963" s="99"/>
    </row>
    <row r="1964" spans="1:13" s="6" customFormat="1" hidden="1">
      <c r="A1964" s="87"/>
      <c r="G1964" s="3"/>
      <c r="J1964" s="7"/>
      <c r="L1964" s="72"/>
      <c r="M1964" s="99"/>
    </row>
    <row r="1965" spans="1:13" s="6" customFormat="1" hidden="1">
      <c r="A1965" s="87"/>
      <c r="G1965" s="3"/>
      <c r="J1965" s="7"/>
      <c r="L1965" s="72"/>
      <c r="M1965" s="99"/>
    </row>
    <row r="1966" spans="1:13" s="6" customFormat="1" hidden="1">
      <c r="A1966" s="87"/>
      <c r="G1966" s="3"/>
      <c r="J1966" s="7"/>
      <c r="L1966" s="72"/>
      <c r="M1966" s="99"/>
    </row>
    <row r="1967" spans="1:13" s="6" customFormat="1" hidden="1">
      <c r="A1967" s="87"/>
      <c r="G1967" s="3"/>
      <c r="J1967" s="7"/>
      <c r="L1967" s="72"/>
      <c r="M1967" s="99"/>
    </row>
    <row r="1968" spans="1:13" s="6" customFormat="1" hidden="1">
      <c r="A1968" s="87"/>
      <c r="G1968" s="3"/>
      <c r="J1968" s="7"/>
      <c r="L1968" s="72"/>
      <c r="M1968" s="99"/>
    </row>
    <row r="1969" spans="1:13" s="6" customFormat="1" hidden="1">
      <c r="A1969" s="87"/>
      <c r="G1969" s="3"/>
      <c r="J1969" s="7"/>
      <c r="L1969" s="72"/>
      <c r="M1969" s="99"/>
    </row>
    <row r="1970" spans="1:13" s="6" customFormat="1" hidden="1">
      <c r="A1970" s="87"/>
      <c r="G1970" s="3"/>
      <c r="J1970" s="7"/>
      <c r="L1970" s="72"/>
      <c r="M1970" s="99"/>
    </row>
    <row r="1971" spans="1:13" s="6" customFormat="1" hidden="1">
      <c r="A1971" s="87"/>
      <c r="G1971" s="3"/>
      <c r="J1971" s="7"/>
      <c r="L1971" s="72"/>
      <c r="M1971" s="99"/>
    </row>
    <row r="1972" spans="1:13" s="6" customFormat="1" hidden="1">
      <c r="A1972" s="87"/>
      <c r="G1972" s="3"/>
      <c r="J1972" s="7"/>
      <c r="L1972" s="72"/>
      <c r="M1972" s="99"/>
    </row>
    <row r="1973" spans="1:13" s="6" customFormat="1" hidden="1">
      <c r="A1973" s="87"/>
      <c r="G1973" s="3"/>
      <c r="J1973" s="7"/>
      <c r="L1973" s="72"/>
      <c r="M1973" s="99"/>
    </row>
    <row r="1974" spans="1:13" s="6" customFormat="1" hidden="1">
      <c r="A1974" s="87"/>
      <c r="G1974" s="3"/>
      <c r="J1974" s="7"/>
      <c r="L1974" s="72"/>
      <c r="M1974" s="99"/>
    </row>
    <row r="1975" spans="1:13" s="6" customFormat="1" hidden="1">
      <c r="A1975" s="87"/>
      <c r="G1975" s="3"/>
      <c r="J1975" s="7"/>
      <c r="L1975" s="72"/>
      <c r="M1975" s="99"/>
    </row>
    <row r="1976" spans="1:13" s="6" customFormat="1" hidden="1">
      <c r="A1976" s="87"/>
      <c r="G1976" s="3"/>
      <c r="J1976" s="7"/>
      <c r="L1976" s="72"/>
      <c r="M1976" s="99"/>
    </row>
    <row r="1977" spans="1:13" s="6" customFormat="1" hidden="1">
      <c r="A1977" s="87"/>
      <c r="G1977" s="3"/>
      <c r="J1977" s="7"/>
      <c r="L1977" s="72"/>
      <c r="M1977" s="99"/>
    </row>
    <row r="1978" spans="1:13" s="6" customFormat="1" hidden="1">
      <c r="A1978" s="87"/>
      <c r="G1978" s="3"/>
      <c r="J1978" s="7"/>
      <c r="L1978" s="72"/>
      <c r="M1978" s="99"/>
    </row>
    <row r="1979" spans="1:13" s="6" customFormat="1" hidden="1">
      <c r="A1979" s="87"/>
      <c r="G1979" s="3"/>
      <c r="J1979" s="7"/>
      <c r="L1979" s="72"/>
      <c r="M1979" s="99"/>
    </row>
    <row r="1980" spans="1:13" s="6" customFormat="1" hidden="1">
      <c r="A1980" s="87"/>
      <c r="G1980" s="3"/>
      <c r="J1980" s="7"/>
      <c r="L1980" s="72"/>
      <c r="M1980" s="99"/>
    </row>
    <row r="1981" spans="1:13" s="6" customFormat="1" hidden="1">
      <c r="A1981" s="87"/>
      <c r="G1981" s="3"/>
      <c r="J1981" s="7"/>
      <c r="L1981" s="72"/>
      <c r="M1981" s="99"/>
    </row>
    <row r="1982" spans="1:13" s="6" customFormat="1" hidden="1">
      <c r="A1982" s="87"/>
      <c r="G1982" s="3"/>
      <c r="J1982" s="7"/>
      <c r="L1982" s="72"/>
      <c r="M1982" s="99"/>
    </row>
    <row r="1983" spans="1:13" s="6" customFormat="1" hidden="1">
      <c r="A1983" s="87"/>
      <c r="G1983" s="3"/>
      <c r="J1983" s="7"/>
      <c r="L1983" s="72"/>
      <c r="M1983" s="99"/>
    </row>
    <row r="1984" spans="1:13" s="6" customFormat="1" hidden="1">
      <c r="A1984" s="87"/>
      <c r="G1984" s="3"/>
      <c r="J1984" s="7"/>
      <c r="L1984" s="72"/>
      <c r="M1984" s="99"/>
    </row>
    <row r="1985" spans="1:13" s="6" customFormat="1" hidden="1">
      <c r="A1985" s="87"/>
      <c r="G1985" s="3"/>
      <c r="J1985" s="7"/>
      <c r="L1985" s="72"/>
      <c r="M1985" s="99"/>
    </row>
    <row r="1986" spans="1:13" s="6" customFormat="1" hidden="1">
      <c r="A1986" s="87"/>
      <c r="G1986" s="3"/>
      <c r="J1986" s="7"/>
      <c r="L1986" s="72"/>
      <c r="M1986" s="99"/>
    </row>
    <row r="1987" spans="1:13" s="6" customFormat="1" hidden="1">
      <c r="A1987" s="87"/>
      <c r="G1987" s="3"/>
      <c r="J1987" s="7"/>
      <c r="L1987" s="72"/>
      <c r="M1987" s="99"/>
    </row>
    <row r="1988" spans="1:13" s="6" customFormat="1" hidden="1">
      <c r="A1988" s="87"/>
      <c r="G1988" s="3"/>
      <c r="J1988" s="7"/>
      <c r="L1988" s="72"/>
      <c r="M1988" s="99"/>
    </row>
    <row r="1989" spans="1:13" s="6" customFormat="1" hidden="1">
      <c r="A1989" s="87"/>
      <c r="G1989" s="3"/>
      <c r="J1989" s="7"/>
      <c r="L1989" s="72"/>
      <c r="M1989" s="99"/>
    </row>
    <row r="1990" spans="1:13" s="6" customFormat="1" hidden="1">
      <c r="A1990" s="87"/>
      <c r="G1990" s="3"/>
      <c r="J1990" s="7"/>
      <c r="L1990" s="72"/>
      <c r="M1990" s="99"/>
    </row>
    <row r="1991" spans="1:13" s="6" customFormat="1" hidden="1">
      <c r="A1991" s="87"/>
      <c r="G1991" s="3"/>
      <c r="J1991" s="7"/>
      <c r="L1991" s="72"/>
      <c r="M1991" s="99"/>
    </row>
    <row r="1992" spans="1:13" s="6" customFormat="1" hidden="1">
      <c r="A1992" s="87"/>
      <c r="G1992" s="3"/>
      <c r="J1992" s="7"/>
      <c r="L1992" s="72"/>
      <c r="M1992" s="99"/>
    </row>
    <row r="1993" spans="1:13" s="6" customFormat="1" hidden="1">
      <c r="A1993" s="87"/>
      <c r="G1993" s="3"/>
      <c r="J1993" s="7"/>
      <c r="L1993" s="72"/>
      <c r="M1993" s="99"/>
    </row>
    <row r="1994" spans="1:13" s="6" customFormat="1" hidden="1">
      <c r="A1994" s="87"/>
      <c r="G1994" s="3"/>
      <c r="J1994" s="7"/>
      <c r="L1994" s="72"/>
      <c r="M1994" s="99"/>
    </row>
    <row r="1995" spans="1:13" s="6" customFormat="1" hidden="1">
      <c r="A1995" s="87"/>
      <c r="G1995" s="3"/>
      <c r="J1995" s="7"/>
      <c r="L1995" s="72"/>
      <c r="M1995" s="99"/>
    </row>
    <row r="1996" spans="1:13" s="6" customFormat="1" hidden="1">
      <c r="A1996" s="87"/>
      <c r="G1996" s="3"/>
      <c r="J1996" s="7"/>
      <c r="L1996" s="72"/>
      <c r="M1996" s="99"/>
    </row>
    <row r="1997" spans="1:13" s="6" customFormat="1" hidden="1">
      <c r="A1997" s="87"/>
      <c r="G1997" s="3"/>
      <c r="J1997" s="7"/>
      <c r="L1997" s="72"/>
      <c r="M1997" s="99"/>
    </row>
    <row r="1998" spans="1:13" s="6" customFormat="1" hidden="1">
      <c r="A1998" s="87"/>
      <c r="G1998" s="3"/>
      <c r="J1998" s="7"/>
      <c r="L1998" s="72"/>
      <c r="M1998" s="99"/>
    </row>
    <row r="1999" spans="1:13" s="6" customFormat="1" hidden="1">
      <c r="A1999" s="87"/>
      <c r="G1999" s="3"/>
      <c r="J1999" s="7"/>
      <c r="L1999" s="72"/>
      <c r="M1999" s="99"/>
    </row>
    <row r="2000" spans="1:13" s="6" customFormat="1" hidden="1">
      <c r="A2000" s="87"/>
      <c r="G2000" s="3"/>
      <c r="J2000" s="7"/>
      <c r="L2000" s="72"/>
      <c r="M2000" s="99"/>
    </row>
    <row r="2001" spans="1:13" s="6" customFormat="1" hidden="1">
      <c r="A2001" s="87"/>
      <c r="G2001" s="3"/>
      <c r="J2001" s="7"/>
      <c r="L2001" s="72"/>
      <c r="M2001" s="99"/>
    </row>
    <row r="2002" spans="1:13" s="6" customFormat="1" hidden="1">
      <c r="A2002" s="87"/>
      <c r="G2002" s="3"/>
      <c r="J2002" s="7"/>
      <c r="L2002" s="72"/>
      <c r="M2002" s="99"/>
    </row>
    <row r="2003" spans="1:13" s="6" customFormat="1" hidden="1">
      <c r="A2003" s="87"/>
      <c r="G2003" s="3"/>
      <c r="J2003" s="7"/>
      <c r="L2003" s="72"/>
      <c r="M2003" s="99"/>
    </row>
    <row r="2004" spans="1:13" s="6" customFormat="1" hidden="1">
      <c r="A2004" s="87"/>
      <c r="G2004" s="3"/>
      <c r="J2004" s="7"/>
      <c r="L2004" s="72"/>
      <c r="M2004" s="99"/>
    </row>
    <row r="2005" spans="1:13" s="6" customFormat="1" hidden="1">
      <c r="A2005" s="87"/>
      <c r="G2005" s="3"/>
      <c r="J2005" s="7"/>
      <c r="L2005" s="72"/>
      <c r="M2005" s="99"/>
    </row>
    <row r="2006" spans="1:13" s="6" customFormat="1" hidden="1">
      <c r="A2006" s="87"/>
      <c r="G2006" s="3"/>
      <c r="J2006" s="7"/>
      <c r="L2006" s="72"/>
      <c r="M2006" s="99"/>
    </row>
    <row r="2007" spans="1:13" s="6" customFormat="1" hidden="1">
      <c r="A2007" s="87"/>
      <c r="G2007" s="3"/>
      <c r="J2007" s="7"/>
      <c r="L2007" s="72"/>
      <c r="M2007" s="99"/>
    </row>
    <row r="2008" spans="1:13" s="6" customFormat="1" hidden="1">
      <c r="A2008" s="87"/>
      <c r="G2008" s="3"/>
      <c r="J2008" s="7"/>
      <c r="L2008" s="72"/>
      <c r="M2008" s="99"/>
    </row>
    <row r="2009" spans="1:13" s="6" customFormat="1" hidden="1">
      <c r="A2009" s="87"/>
      <c r="G2009" s="3"/>
      <c r="J2009" s="7"/>
      <c r="L2009" s="72"/>
      <c r="M2009" s="99"/>
    </row>
    <row r="2010" spans="1:13" s="6" customFormat="1" hidden="1">
      <c r="A2010" s="87"/>
      <c r="G2010" s="3"/>
      <c r="J2010" s="7"/>
      <c r="L2010" s="72"/>
      <c r="M2010" s="99"/>
    </row>
    <row r="2011" spans="1:13" s="6" customFormat="1" hidden="1">
      <c r="A2011" s="87"/>
      <c r="G2011" s="3"/>
      <c r="J2011" s="7"/>
      <c r="L2011" s="72"/>
      <c r="M2011" s="99"/>
    </row>
    <row r="2012" spans="1:13" s="6" customFormat="1" hidden="1">
      <c r="A2012" s="87"/>
      <c r="G2012" s="3"/>
      <c r="J2012" s="7"/>
      <c r="L2012" s="72"/>
      <c r="M2012" s="99"/>
    </row>
    <row r="2013" spans="1:13" s="6" customFormat="1" hidden="1">
      <c r="A2013" s="87"/>
      <c r="G2013" s="3"/>
      <c r="J2013" s="7"/>
      <c r="L2013" s="72"/>
      <c r="M2013" s="99"/>
    </row>
    <row r="2014" spans="1:13" s="6" customFormat="1" hidden="1">
      <c r="A2014" s="87"/>
      <c r="G2014" s="3"/>
      <c r="J2014" s="7"/>
      <c r="L2014" s="72"/>
      <c r="M2014" s="99"/>
    </row>
    <row r="2015" spans="1:13" s="6" customFormat="1" hidden="1">
      <c r="A2015" s="87"/>
      <c r="G2015" s="3"/>
      <c r="J2015" s="7"/>
      <c r="L2015" s="72"/>
      <c r="M2015" s="99"/>
    </row>
    <row r="2016" spans="1:13" s="6" customFormat="1" hidden="1">
      <c r="A2016" s="87"/>
      <c r="G2016" s="3"/>
      <c r="J2016" s="7"/>
      <c r="L2016" s="72"/>
      <c r="M2016" s="99"/>
    </row>
    <row r="2017" spans="1:13" s="6" customFormat="1" hidden="1">
      <c r="A2017" s="87"/>
      <c r="G2017" s="3"/>
      <c r="J2017" s="7"/>
      <c r="L2017" s="72"/>
      <c r="M2017" s="99"/>
    </row>
    <row r="2018" spans="1:13" s="6" customFormat="1" hidden="1">
      <c r="A2018" s="87"/>
      <c r="G2018" s="3"/>
      <c r="J2018" s="7"/>
      <c r="L2018" s="72"/>
      <c r="M2018" s="99"/>
    </row>
    <row r="2019" spans="1:13" s="6" customFormat="1" hidden="1">
      <c r="A2019" s="87"/>
      <c r="G2019" s="3"/>
      <c r="J2019" s="7"/>
      <c r="L2019" s="72"/>
      <c r="M2019" s="99"/>
    </row>
    <row r="2020" spans="1:13" s="6" customFormat="1" hidden="1">
      <c r="A2020" s="87"/>
      <c r="G2020" s="3"/>
      <c r="J2020" s="7"/>
      <c r="L2020" s="72"/>
      <c r="M2020" s="99"/>
    </row>
    <row r="2021" spans="1:13" s="6" customFormat="1" hidden="1">
      <c r="A2021" s="87"/>
      <c r="G2021" s="3"/>
      <c r="J2021" s="7"/>
      <c r="L2021" s="72"/>
      <c r="M2021" s="99"/>
    </row>
    <row r="2022" spans="1:13" s="6" customFormat="1" hidden="1">
      <c r="A2022" s="87"/>
      <c r="G2022" s="3"/>
      <c r="J2022" s="7"/>
      <c r="L2022" s="72"/>
      <c r="M2022" s="99"/>
    </row>
    <row r="2023" spans="1:13" s="6" customFormat="1" hidden="1">
      <c r="A2023" s="87"/>
      <c r="G2023" s="3"/>
      <c r="J2023" s="7"/>
      <c r="L2023" s="72"/>
      <c r="M2023" s="99"/>
    </row>
    <row r="2024" spans="1:13" s="6" customFormat="1" hidden="1">
      <c r="A2024" s="87"/>
      <c r="G2024" s="3"/>
      <c r="J2024" s="7"/>
      <c r="L2024" s="72"/>
      <c r="M2024" s="99"/>
    </row>
    <row r="2025" spans="1:13" s="6" customFormat="1" hidden="1">
      <c r="A2025" s="87"/>
      <c r="G2025" s="3"/>
      <c r="J2025" s="7"/>
      <c r="L2025" s="72"/>
      <c r="M2025" s="99"/>
    </row>
    <row r="2026" spans="1:13" s="6" customFormat="1" hidden="1">
      <c r="A2026" s="87"/>
      <c r="G2026" s="3"/>
      <c r="J2026" s="7"/>
      <c r="L2026" s="72"/>
      <c r="M2026" s="99"/>
    </row>
    <row r="2027" spans="1:13" s="6" customFormat="1" hidden="1">
      <c r="A2027" s="87"/>
      <c r="G2027" s="3"/>
      <c r="J2027" s="7"/>
      <c r="L2027" s="72"/>
      <c r="M2027" s="99"/>
    </row>
    <row r="2028" spans="1:13" s="6" customFormat="1" hidden="1">
      <c r="A2028" s="87"/>
      <c r="G2028" s="3"/>
      <c r="J2028" s="7"/>
      <c r="L2028" s="72"/>
      <c r="M2028" s="99"/>
    </row>
    <row r="2029" spans="1:13" s="6" customFormat="1" hidden="1">
      <c r="A2029" s="87"/>
      <c r="G2029" s="3"/>
      <c r="J2029" s="7"/>
      <c r="L2029" s="72"/>
      <c r="M2029" s="99"/>
    </row>
    <row r="2030" spans="1:13" s="6" customFormat="1" hidden="1">
      <c r="A2030" s="87"/>
      <c r="G2030" s="3"/>
      <c r="J2030" s="7"/>
      <c r="L2030" s="72"/>
      <c r="M2030" s="99"/>
    </row>
    <row r="2031" spans="1:13" s="6" customFormat="1" hidden="1">
      <c r="A2031" s="87"/>
      <c r="G2031" s="3"/>
      <c r="J2031" s="7"/>
      <c r="L2031" s="72"/>
      <c r="M2031" s="99"/>
    </row>
    <row r="2032" spans="1:13" s="6" customFormat="1" hidden="1">
      <c r="A2032" s="87"/>
      <c r="G2032" s="3"/>
      <c r="J2032" s="7"/>
      <c r="L2032" s="72"/>
      <c r="M2032" s="99"/>
    </row>
    <row r="2033" spans="1:13" s="6" customFormat="1" hidden="1">
      <c r="A2033" s="87"/>
      <c r="G2033" s="3"/>
      <c r="J2033" s="7"/>
      <c r="L2033" s="72"/>
      <c r="M2033" s="99"/>
    </row>
    <row r="2034" spans="1:13" s="6" customFormat="1" hidden="1">
      <c r="A2034" s="87"/>
      <c r="G2034" s="3"/>
      <c r="J2034" s="7"/>
      <c r="L2034" s="72"/>
      <c r="M2034" s="99"/>
    </row>
    <row r="2035" spans="1:13" s="6" customFormat="1" hidden="1">
      <c r="A2035" s="87"/>
      <c r="G2035" s="3"/>
      <c r="J2035" s="7"/>
      <c r="L2035" s="72"/>
      <c r="M2035" s="99"/>
    </row>
    <row r="2036" spans="1:13" s="6" customFormat="1" hidden="1">
      <c r="A2036" s="87"/>
      <c r="G2036" s="3"/>
      <c r="J2036" s="7"/>
      <c r="L2036" s="72"/>
      <c r="M2036" s="99"/>
    </row>
    <row r="2037" spans="1:13" s="6" customFormat="1" hidden="1">
      <c r="A2037" s="87"/>
      <c r="G2037" s="3"/>
      <c r="J2037" s="7"/>
      <c r="L2037" s="72"/>
      <c r="M2037" s="99"/>
    </row>
    <row r="2038" spans="1:13" s="6" customFormat="1" hidden="1">
      <c r="A2038" s="87"/>
      <c r="G2038" s="3"/>
      <c r="J2038" s="7"/>
      <c r="L2038" s="72"/>
      <c r="M2038" s="99"/>
    </row>
    <row r="2039" spans="1:13" s="6" customFormat="1" hidden="1">
      <c r="A2039" s="87"/>
      <c r="G2039" s="3"/>
      <c r="J2039" s="7"/>
      <c r="L2039" s="72"/>
      <c r="M2039" s="99"/>
    </row>
    <row r="2040" spans="1:13" s="6" customFormat="1" hidden="1">
      <c r="A2040" s="87"/>
      <c r="G2040" s="3"/>
      <c r="J2040" s="7"/>
      <c r="L2040" s="72"/>
      <c r="M2040" s="99"/>
    </row>
    <row r="2041" spans="1:13" s="6" customFormat="1" hidden="1">
      <c r="A2041" s="87"/>
      <c r="G2041" s="3"/>
      <c r="J2041" s="7"/>
      <c r="L2041" s="72"/>
      <c r="M2041" s="99"/>
    </row>
    <row r="2042" spans="1:13" s="6" customFormat="1" hidden="1">
      <c r="A2042" s="87"/>
      <c r="G2042" s="3"/>
      <c r="J2042" s="7"/>
      <c r="L2042" s="72"/>
      <c r="M2042" s="99"/>
    </row>
    <row r="2043" spans="1:13" s="6" customFormat="1" hidden="1">
      <c r="A2043" s="87"/>
      <c r="G2043" s="3"/>
      <c r="J2043" s="7"/>
      <c r="L2043" s="72"/>
      <c r="M2043" s="99"/>
    </row>
    <row r="2044" spans="1:13" s="6" customFormat="1" hidden="1">
      <c r="A2044" s="87"/>
      <c r="G2044" s="3"/>
      <c r="J2044" s="7"/>
      <c r="L2044" s="72"/>
      <c r="M2044" s="99"/>
    </row>
    <row r="2045" spans="1:13" s="6" customFormat="1" hidden="1">
      <c r="A2045" s="87"/>
      <c r="G2045" s="3"/>
      <c r="J2045" s="7"/>
      <c r="L2045" s="72"/>
      <c r="M2045" s="99"/>
    </row>
    <row r="2046" spans="1:13" s="6" customFormat="1" hidden="1">
      <c r="A2046" s="87"/>
      <c r="G2046" s="3"/>
      <c r="J2046" s="7"/>
      <c r="L2046" s="72"/>
      <c r="M2046" s="99"/>
    </row>
    <row r="2047" spans="1:13" s="6" customFormat="1" hidden="1">
      <c r="A2047" s="87"/>
      <c r="G2047" s="3"/>
      <c r="J2047" s="7"/>
      <c r="L2047" s="72"/>
      <c r="M2047" s="99"/>
    </row>
    <row r="2048" spans="1:13" s="6" customFormat="1" hidden="1">
      <c r="A2048" s="87"/>
      <c r="G2048" s="3"/>
      <c r="J2048" s="7"/>
      <c r="L2048" s="72"/>
      <c r="M2048" s="99"/>
    </row>
    <row r="2049" spans="1:13" s="6" customFormat="1" hidden="1">
      <c r="A2049" s="87"/>
      <c r="G2049" s="3"/>
      <c r="J2049" s="7"/>
      <c r="L2049" s="72"/>
      <c r="M2049" s="99"/>
    </row>
    <row r="2050" spans="1:13" s="6" customFormat="1" hidden="1">
      <c r="A2050" s="87"/>
      <c r="G2050" s="3"/>
      <c r="J2050" s="7"/>
      <c r="L2050" s="72"/>
      <c r="M2050" s="99"/>
    </row>
    <row r="2051" spans="1:13" s="6" customFormat="1" hidden="1">
      <c r="A2051" s="87"/>
      <c r="G2051" s="3"/>
      <c r="J2051" s="7"/>
      <c r="L2051" s="72"/>
      <c r="M2051" s="99"/>
    </row>
    <row r="2052" spans="1:13" s="6" customFormat="1" hidden="1">
      <c r="A2052" s="87"/>
      <c r="G2052" s="3"/>
      <c r="J2052" s="7"/>
      <c r="L2052" s="72"/>
      <c r="M2052" s="99"/>
    </row>
    <row r="2053" spans="1:13" s="6" customFormat="1" hidden="1">
      <c r="A2053" s="87"/>
      <c r="G2053" s="3"/>
      <c r="J2053" s="7"/>
      <c r="L2053" s="72"/>
      <c r="M2053" s="99"/>
    </row>
    <row r="2054" spans="1:13" s="6" customFormat="1" hidden="1">
      <c r="A2054" s="87"/>
      <c r="G2054" s="3"/>
      <c r="J2054" s="7"/>
      <c r="L2054" s="72"/>
      <c r="M2054" s="99"/>
    </row>
    <row r="2055" spans="1:13" s="6" customFormat="1" hidden="1">
      <c r="A2055" s="87"/>
      <c r="G2055" s="3"/>
      <c r="J2055" s="7"/>
      <c r="L2055" s="72"/>
      <c r="M2055" s="99"/>
    </row>
    <row r="2056" spans="1:13" s="6" customFormat="1" hidden="1">
      <c r="A2056" s="87"/>
      <c r="G2056" s="3"/>
      <c r="J2056" s="7"/>
      <c r="L2056" s="72"/>
      <c r="M2056" s="99"/>
    </row>
    <row r="2057" spans="1:13" s="6" customFormat="1" hidden="1">
      <c r="A2057" s="87"/>
      <c r="G2057" s="3"/>
      <c r="J2057" s="7"/>
      <c r="L2057" s="72"/>
      <c r="M2057" s="99"/>
    </row>
    <row r="2058" spans="1:13" s="6" customFormat="1" hidden="1">
      <c r="A2058" s="87"/>
      <c r="G2058" s="3"/>
      <c r="J2058" s="7"/>
      <c r="L2058" s="72"/>
      <c r="M2058" s="99"/>
    </row>
    <row r="2059" spans="1:13" s="6" customFormat="1" hidden="1">
      <c r="A2059" s="87"/>
      <c r="G2059" s="3"/>
      <c r="J2059" s="7"/>
      <c r="L2059" s="72"/>
      <c r="M2059" s="99"/>
    </row>
    <row r="2060" spans="1:13" s="6" customFormat="1" hidden="1">
      <c r="A2060" s="87"/>
      <c r="G2060" s="3"/>
      <c r="J2060" s="7"/>
      <c r="L2060" s="72"/>
      <c r="M2060" s="99"/>
    </row>
    <row r="2061" spans="1:13" s="6" customFormat="1" hidden="1">
      <c r="A2061" s="87"/>
      <c r="G2061" s="3"/>
      <c r="J2061" s="7"/>
      <c r="L2061" s="72"/>
      <c r="M2061" s="99"/>
    </row>
    <row r="2062" spans="1:13" s="6" customFormat="1" hidden="1">
      <c r="A2062" s="87"/>
      <c r="G2062" s="3"/>
      <c r="J2062" s="7"/>
      <c r="L2062" s="72"/>
      <c r="M2062" s="99"/>
    </row>
    <row r="2063" spans="1:13" s="6" customFormat="1" hidden="1">
      <c r="A2063" s="87"/>
      <c r="G2063" s="3"/>
      <c r="J2063" s="7"/>
      <c r="L2063" s="72"/>
      <c r="M2063" s="99"/>
    </row>
    <row r="2064" spans="1:13" s="6" customFormat="1" hidden="1">
      <c r="A2064" s="87"/>
      <c r="G2064" s="3"/>
      <c r="J2064" s="7"/>
      <c r="L2064" s="72"/>
      <c r="M2064" s="99"/>
    </row>
    <row r="2065" spans="1:13" s="6" customFormat="1" hidden="1">
      <c r="A2065" s="87"/>
      <c r="G2065" s="3"/>
      <c r="J2065" s="7"/>
      <c r="L2065" s="72"/>
      <c r="M2065" s="99"/>
    </row>
    <row r="2066" spans="1:13" s="6" customFormat="1" hidden="1">
      <c r="A2066" s="87"/>
      <c r="G2066" s="3"/>
      <c r="J2066" s="7"/>
      <c r="L2066" s="72"/>
      <c r="M2066" s="99"/>
    </row>
    <row r="2067" spans="1:13" s="6" customFormat="1" hidden="1">
      <c r="A2067" s="87"/>
      <c r="G2067" s="3"/>
      <c r="J2067" s="7"/>
      <c r="L2067" s="72"/>
      <c r="M2067" s="99"/>
    </row>
    <row r="2068" spans="1:13" s="6" customFormat="1" hidden="1">
      <c r="A2068" s="87"/>
      <c r="G2068" s="3"/>
      <c r="J2068" s="7"/>
      <c r="L2068" s="72"/>
      <c r="M2068" s="99"/>
    </row>
    <row r="2069" spans="1:13" s="6" customFormat="1" hidden="1">
      <c r="A2069" s="87"/>
      <c r="G2069" s="3"/>
      <c r="J2069" s="7"/>
      <c r="L2069" s="72"/>
      <c r="M2069" s="99"/>
    </row>
    <row r="2070" spans="1:13" s="6" customFormat="1" hidden="1">
      <c r="A2070" s="87"/>
      <c r="G2070" s="3"/>
      <c r="J2070" s="7"/>
      <c r="L2070" s="72"/>
      <c r="M2070" s="99"/>
    </row>
    <row r="2071" spans="1:13" s="6" customFormat="1" hidden="1">
      <c r="A2071" s="87"/>
      <c r="G2071" s="3"/>
      <c r="J2071" s="7"/>
      <c r="L2071" s="72"/>
      <c r="M2071" s="99"/>
    </row>
    <row r="2072" spans="1:13" s="6" customFormat="1" hidden="1">
      <c r="A2072" s="87"/>
      <c r="G2072" s="3"/>
      <c r="J2072" s="7"/>
      <c r="L2072" s="72"/>
      <c r="M2072" s="99"/>
    </row>
    <row r="2073" spans="1:13" s="6" customFormat="1" hidden="1">
      <c r="A2073" s="87"/>
      <c r="G2073" s="3"/>
      <c r="J2073" s="7"/>
      <c r="L2073" s="72"/>
      <c r="M2073" s="99"/>
    </row>
    <row r="2074" spans="1:13" s="6" customFormat="1" hidden="1">
      <c r="A2074" s="87"/>
      <c r="G2074" s="3"/>
      <c r="J2074" s="7"/>
      <c r="L2074" s="72"/>
      <c r="M2074" s="99"/>
    </row>
    <row r="2075" spans="1:13" s="6" customFormat="1" hidden="1">
      <c r="A2075" s="87"/>
      <c r="G2075" s="3"/>
      <c r="J2075" s="7"/>
      <c r="L2075" s="72"/>
      <c r="M2075" s="99"/>
    </row>
    <row r="2076" spans="1:13" s="6" customFormat="1" hidden="1">
      <c r="A2076" s="87"/>
      <c r="G2076" s="3"/>
      <c r="J2076" s="7"/>
      <c r="L2076" s="72"/>
      <c r="M2076" s="99"/>
    </row>
    <row r="2077" spans="1:13" s="6" customFormat="1" hidden="1">
      <c r="A2077" s="87"/>
      <c r="G2077" s="3"/>
      <c r="J2077" s="7"/>
      <c r="L2077" s="72"/>
      <c r="M2077" s="99"/>
    </row>
    <row r="2078" spans="1:13" s="6" customFormat="1" hidden="1">
      <c r="A2078" s="87"/>
      <c r="G2078" s="3"/>
      <c r="J2078" s="7"/>
      <c r="L2078" s="72"/>
      <c r="M2078" s="99"/>
    </row>
    <row r="2079" spans="1:13" s="6" customFormat="1" hidden="1">
      <c r="A2079" s="87"/>
      <c r="G2079" s="3"/>
      <c r="J2079" s="7"/>
      <c r="L2079" s="72"/>
      <c r="M2079" s="99"/>
    </row>
    <row r="2080" spans="1:13" s="6" customFormat="1" hidden="1">
      <c r="A2080" s="87"/>
      <c r="G2080" s="3"/>
      <c r="J2080" s="7"/>
      <c r="L2080" s="72"/>
      <c r="M2080" s="99"/>
    </row>
    <row r="2081" spans="1:13" s="6" customFormat="1" hidden="1">
      <c r="A2081" s="87"/>
      <c r="G2081" s="3"/>
      <c r="J2081" s="7"/>
      <c r="L2081" s="72"/>
      <c r="M2081" s="99"/>
    </row>
    <row r="2082" spans="1:13" s="6" customFormat="1" hidden="1">
      <c r="A2082" s="87"/>
      <c r="G2082" s="3"/>
      <c r="J2082" s="7"/>
      <c r="L2082" s="72"/>
      <c r="M2082" s="99"/>
    </row>
    <row r="2083" spans="1:13" s="6" customFormat="1" hidden="1">
      <c r="A2083" s="87"/>
      <c r="G2083" s="3"/>
      <c r="J2083" s="7"/>
      <c r="L2083" s="72"/>
      <c r="M2083" s="99"/>
    </row>
    <row r="2084" spans="1:13" s="6" customFormat="1" hidden="1">
      <c r="A2084" s="87"/>
      <c r="G2084" s="3"/>
      <c r="J2084" s="7"/>
      <c r="L2084" s="72"/>
      <c r="M2084" s="99"/>
    </row>
    <row r="2085" spans="1:13" s="6" customFormat="1" hidden="1">
      <c r="A2085" s="87"/>
      <c r="G2085" s="3"/>
      <c r="J2085" s="7"/>
      <c r="L2085" s="72"/>
      <c r="M2085" s="99"/>
    </row>
    <row r="2086" spans="1:13" s="6" customFormat="1" hidden="1">
      <c r="A2086" s="87"/>
      <c r="G2086" s="3"/>
      <c r="J2086" s="7"/>
      <c r="L2086" s="72"/>
      <c r="M2086" s="99"/>
    </row>
    <row r="2087" spans="1:13" s="6" customFormat="1" hidden="1">
      <c r="A2087" s="87"/>
      <c r="G2087" s="3"/>
      <c r="J2087" s="7"/>
      <c r="L2087" s="72"/>
      <c r="M2087" s="99"/>
    </row>
    <row r="2088" spans="1:13" s="6" customFormat="1" hidden="1">
      <c r="A2088" s="87"/>
      <c r="G2088" s="3"/>
      <c r="J2088" s="7"/>
      <c r="L2088" s="72"/>
      <c r="M2088" s="99"/>
    </row>
    <row r="2089" spans="1:13" s="6" customFormat="1" hidden="1">
      <c r="A2089" s="87"/>
      <c r="G2089" s="3"/>
      <c r="J2089" s="7"/>
      <c r="L2089" s="72"/>
      <c r="M2089" s="99"/>
    </row>
    <row r="2090" spans="1:13" s="6" customFormat="1" hidden="1">
      <c r="A2090" s="87"/>
      <c r="G2090" s="3"/>
      <c r="J2090" s="7"/>
      <c r="L2090" s="72"/>
      <c r="M2090" s="99"/>
    </row>
    <row r="2091" spans="1:13" s="6" customFormat="1" hidden="1">
      <c r="A2091" s="87"/>
      <c r="G2091" s="3"/>
      <c r="J2091" s="7"/>
      <c r="L2091" s="72"/>
      <c r="M2091" s="99"/>
    </row>
    <row r="2092" spans="1:13" s="6" customFormat="1" hidden="1">
      <c r="A2092" s="87"/>
      <c r="G2092" s="3"/>
      <c r="J2092" s="7"/>
      <c r="L2092" s="72"/>
      <c r="M2092" s="99"/>
    </row>
    <row r="2093" spans="1:13" s="6" customFormat="1" hidden="1">
      <c r="A2093" s="87"/>
      <c r="G2093" s="3"/>
      <c r="J2093" s="7"/>
      <c r="L2093" s="72"/>
      <c r="M2093" s="99"/>
    </row>
    <row r="2094" spans="1:13" s="6" customFormat="1" hidden="1">
      <c r="A2094" s="87"/>
      <c r="G2094" s="3"/>
      <c r="J2094" s="7"/>
      <c r="L2094" s="72"/>
      <c r="M2094" s="99"/>
    </row>
    <row r="2095" spans="1:13" s="6" customFormat="1" hidden="1">
      <c r="A2095" s="87"/>
      <c r="G2095" s="3"/>
      <c r="J2095" s="7"/>
      <c r="L2095" s="72"/>
      <c r="M2095" s="99"/>
    </row>
    <row r="2096" spans="1:13" s="6" customFormat="1" hidden="1">
      <c r="A2096" s="87"/>
      <c r="G2096" s="3"/>
      <c r="J2096" s="7"/>
      <c r="L2096" s="72"/>
      <c r="M2096" s="99"/>
    </row>
    <row r="2097" spans="1:13" s="6" customFormat="1" hidden="1">
      <c r="A2097" s="87"/>
      <c r="G2097" s="3"/>
      <c r="J2097" s="7"/>
      <c r="L2097" s="72"/>
      <c r="M2097" s="99"/>
    </row>
    <row r="2098" spans="1:13" s="6" customFormat="1" hidden="1">
      <c r="A2098" s="87"/>
      <c r="G2098" s="3"/>
      <c r="J2098" s="7"/>
      <c r="L2098" s="72"/>
      <c r="M2098" s="99"/>
    </row>
    <row r="2099" spans="1:13" s="6" customFormat="1" hidden="1">
      <c r="A2099" s="87"/>
      <c r="G2099" s="3"/>
      <c r="J2099" s="7"/>
      <c r="L2099" s="72"/>
      <c r="M2099" s="99"/>
    </row>
    <row r="2100" spans="1:13" s="6" customFormat="1" hidden="1">
      <c r="A2100" s="87"/>
      <c r="G2100" s="3"/>
      <c r="J2100" s="7"/>
      <c r="L2100" s="72"/>
      <c r="M2100" s="99"/>
    </row>
    <row r="2101" spans="1:13" s="6" customFormat="1" hidden="1">
      <c r="A2101" s="87"/>
      <c r="G2101" s="3"/>
      <c r="J2101" s="7"/>
      <c r="L2101" s="72"/>
      <c r="M2101" s="99"/>
    </row>
    <row r="2102" spans="1:13" s="6" customFormat="1" hidden="1">
      <c r="A2102" s="87"/>
      <c r="G2102" s="3"/>
      <c r="J2102" s="7"/>
      <c r="L2102" s="72"/>
      <c r="M2102" s="99"/>
    </row>
    <row r="2103" spans="1:13" s="6" customFormat="1" hidden="1">
      <c r="A2103" s="87"/>
      <c r="G2103" s="3"/>
      <c r="J2103" s="7"/>
      <c r="L2103" s="72"/>
      <c r="M2103" s="99"/>
    </row>
    <row r="2104" spans="1:13" s="6" customFormat="1" hidden="1">
      <c r="A2104" s="87"/>
      <c r="G2104" s="3"/>
      <c r="J2104" s="7"/>
      <c r="L2104" s="72"/>
      <c r="M2104" s="99"/>
    </row>
    <row r="2105" spans="1:13" s="6" customFormat="1" hidden="1">
      <c r="A2105" s="87"/>
      <c r="G2105" s="3"/>
      <c r="J2105" s="7"/>
      <c r="L2105" s="72"/>
      <c r="M2105" s="99"/>
    </row>
    <row r="2106" spans="1:13" s="6" customFormat="1" hidden="1">
      <c r="A2106" s="87"/>
      <c r="G2106" s="3"/>
      <c r="J2106" s="7"/>
      <c r="L2106" s="72"/>
      <c r="M2106" s="99"/>
    </row>
    <row r="2107" spans="1:13" s="6" customFormat="1" hidden="1">
      <c r="A2107" s="87"/>
      <c r="G2107" s="3"/>
      <c r="J2107" s="7"/>
      <c r="L2107" s="72"/>
      <c r="M2107" s="99"/>
    </row>
    <row r="2108" spans="1:13" s="6" customFormat="1" hidden="1">
      <c r="A2108" s="87"/>
      <c r="G2108" s="3"/>
      <c r="J2108" s="7"/>
      <c r="L2108" s="72"/>
      <c r="M2108" s="99"/>
    </row>
    <row r="2109" spans="1:13" s="6" customFormat="1" hidden="1">
      <c r="A2109" s="87"/>
      <c r="G2109" s="3"/>
      <c r="J2109" s="7"/>
      <c r="L2109" s="72"/>
      <c r="M2109" s="99"/>
    </row>
    <row r="2110" spans="1:13" s="6" customFormat="1" hidden="1">
      <c r="A2110" s="87"/>
      <c r="G2110" s="3"/>
      <c r="J2110" s="7"/>
      <c r="L2110" s="72"/>
      <c r="M2110" s="99"/>
    </row>
    <row r="2111" spans="1:13" s="6" customFormat="1" hidden="1">
      <c r="A2111" s="87"/>
      <c r="G2111" s="3"/>
      <c r="J2111" s="7"/>
      <c r="L2111" s="72"/>
      <c r="M2111" s="99"/>
    </row>
    <row r="2112" spans="1:13" s="6" customFormat="1" hidden="1">
      <c r="A2112" s="87"/>
      <c r="G2112" s="3"/>
      <c r="J2112" s="7"/>
      <c r="L2112" s="72"/>
      <c r="M2112" s="99"/>
    </row>
    <row r="2113" spans="1:13" s="6" customFormat="1" hidden="1">
      <c r="A2113" s="87"/>
      <c r="G2113" s="3"/>
      <c r="J2113" s="7"/>
      <c r="L2113" s="72"/>
      <c r="M2113" s="99"/>
    </row>
    <row r="2114" spans="1:13" s="6" customFormat="1" hidden="1">
      <c r="A2114" s="87"/>
      <c r="G2114" s="3"/>
      <c r="J2114" s="7"/>
      <c r="L2114" s="72"/>
      <c r="M2114" s="99"/>
    </row>
    <row r="2115" spans="1:13" s="6" customFormat="1" hidden="1">
      <c r="A2115" s="87"/>
      <c r="G2115" s="3"/>
      <c r="J2115" s="7"/>
      <c r="L2115" s="72"/>
      <c r="M2115" s="99"/>
    </row>
    <row r="2116" spans="1:13" s="6" customFormat="1" hidden="1">
      <c r="A2116" s="87"/>
      <c r="G2116" s="3"/>
      <c r="J2116" s="7"/>
      <c r="L2116" s="72"/>
      <c r="M2116" s="99"/>
    </row>
    <row r="2117" spans="1:13" s="6" customFormat="1" hidden="1">
      <c r="A2117" s="87"/>
      <c r="G2117" s="3"/>
      <c r="J2117" s="7"/>
      <c r="L2117" s="72"/>
      <c r="M2117" s="99"/>
    </row>
    <row r="2118" spans="1:13" s="6" customFormat="1" hidden="1">
      <c r="A2118" s="87"/>
      <c r="G2118" s="3"/>
      <c r="J2118" s="7"/>
      <c r="L2118" s="72"/>
      <c r="M2118" s="99"/>
    </row>
    <row r="2119" spans="1:13" s="6" customFormat="1" hidden="1">
      <c r="A2119" s="87"/>
      <c r="G2119" s="3"/>
      <c r="J2119" s="7"/>
      <c r="L2119" s="72"/>
      <c r="M2119" s="99"/>
    </row>
    <row r="2120" spans="1:13" s="6" customFormat="1" hidden="1">
      <c r="A2120" s="87"/>
      <c r="G2120" s="3"/>
      <c r="J2120" s="7"/>
      <c r="L2120" s="72"/>
      <c r="M2120" s="99"/>
    </row>
    <row r="2121" spans="1:13" s="6" customFormat="1" hidden="1">
      <c r="A2121" s="87"/>
      <c r="G2121" s="3"/>
      <c r="J2121" s="7"/>
      <c r="L2121" s="72"/>
      <c r="M2121" s="99"/>
    </row>
    <row r="2122" spans="1:13" s="6" customFormat="1" hidden="1">
      <c r="A2122" s="87"/>
      <c r="G2122" s="3"/>
      <c r="J2122" s="7"/>
      <c r="L2122" s="72"/>
      <c r="M2122" s="99"/>
    </row>
    <row r="2123" spans="1:13" s="6" customFormat="1" hidden="1">
      <c r="A2123" s="87"/>
      <c r="G2123" s="3"/>
      <c r="J2123" s="7"/>
      <c r="L2123" s="72"/>
      <c r="M2123" s="99"/>
    </row>
    <row r="2124" spans="1:13" s="6" customFormat="1" hidden="1">
      <c r="A2124" s="87"/>
      <c r="G2124" s="3"/>
      <c r="J2124" s="7"/>
      <c r="L2124" s="72"/>
      <c r="M2124" s="99"/>
    </row>
    <row r="2125" spans="1:13" s="6" customFormat="1" hidden="1">
      <c r="A2125" s="87"/>
      <c r="G2125" s="3"/>
      <c r="J2125" s="7"/>
      <c r="L2125" s="72"/>
      <c r="M2125" s="99"/>
    </row>
    <row r="2126" spans="1:13" s="6" customFormat="1" hidden="1">
      <c r="A2126" s="87"/>
      <c r="G2126" s="3"/>
      <c r="J2126" s="7"/>
      <c r="L2126" s="72"/>
      <c r="M2126" s="99"/>
    </row>
    <row r="2127" spans="1:13" s="6" customFormat="1" hidden="1">
      <c r="A2127" s="87"/>
      <c r="G2127" s="3"/>
      <c r="J2127" s="7"/>
      <c r="L2127" s="72"/>
      <c r="M2127" s="99"/>
    </row>
    <row r="2128" spans="1:13" s="6" customFormat="1" hidden="1">
      <c r="A2128" s="87"/>
      <c r="G2128" s="3"/>
      <c r="J2128" s="7"/>
      <c r="L2128" s="72"/>
      <c r="M2128" s="99"/>
    </row>
    <row r="2129" spans="1:13" s="6" customFormat="1" hidden="1">
      <c r="A2129" s="87"/>
      <c r="G2129" s="3"/>
      <c r="J2129" s="7"/>
      <c r="L2129" s="72"/>
      <c r="M2129" s="99"/>
    </row>
    <row r="2130" spans="1:13" s="6" customFormat="1" hidden="1">
      <c r="A2130" s="87"/>
      <c r="G2130" s="3"/>
      <c r="J2130" s="7"/>
      <c r="L2130" s="72"/>
      <c r="M2130" s="99"/>
    </row>
    <row r="2131" spans="1:13" s="6" customFormat="1" hidden="1">
      <c r="A2131" s="87"/>
      <c r="G2131" s="3"/>
      <c r="J2131" s="7"/>
      <c r="L2131" s="72"/>
      <c r="M2131" s="99"/>
    </row>
    <row r="2132" spans="1:13" s="6" customFormat="1" hidden="1">
      <c r="A2132" s="87"/>
      <c r="G2132" s="3"/>
      <c r="J2132" s="7"/>
      <c r="L2132" s="72"/>
      <c r="M2132" s="99"/>
    </row>
    <row r="2133" spans="1:13" s="6" customFormat="1" hidden="1">
      <c r="A2133" s="87"/>
      <c r="G2133" s="3"/>
      <c r="J2133" s="7"/>
      <c r="L2133" s="72"/>
      <c r="M2133" s="99"/>
    </row>
    <row r="2134" spans="1:13" s="6" customFormat="1" hidden="1">
      <c r="A2134" s="87"/>
      <c r="G2134" s="3"/>
      <c r="J2134" s="7"/>
      <c r="L2134" s="72"/>
      <c r="M2134" s="99"/>
    </row>
    <row r="2135" spans="1:13" s="6" customFormat="1" hidden="1">
      <c r="A2135" s="87"/>
      <c r="G2135" s="3"/>
      <c r="J2135" s="7"/>
      <c r="L2135" s="72"/>
      <c r="M2135" s="99"/>
    </row>
    <row r="2136" spans="1:13" s="6" customFormat="1" hidden="1">
      <c r="A2136" s="87"/>
      <c r="G2136" s="3"/>
      <c r="J2136" s="7"/>
      <c r="L2136" s="72"/>
      <c r="M2136" s="99"/>
    </row>
    <row r="2137" spans="1:13" s="6" customFormat="1" hidden="1">
      <c r="A2137" s="87"/>
      <c r="G2137" s="3"/>
      <c r="J2137" s="7"/>
      <c r="L2137" s="72"/>
      <c r="M2137" s="99"/>
    </row>
    <row r="2138" spans="1:13" s="6" customFormat="1" hidden="1">
      <c r="A2138" s="87"/>
      <c r="G2138" s="3"/>
      <c r="J2138" s="7"/>
      <c r="L2138" s="72"/>
      <c r="M2138" s="99"/>
    </row>
    <row r="2139" spans="1:13" s="6" customFormat="1" hidden="1">
      <c r="A2139" s="87"/>
      <c r="G2139" s="3"/>
      <c r="J2139" s="7"/>
      <c r="L2139" s="72"/>
      <c r="M2139" s="99"/>
    </row>
    <row r="2140" spans="1:13" s="6" customFormat="1" hidden="1">
      <c r="A2140" s="87"/>
      <c r="G2140" s="3"/>
      <c r="J2140" s="7"/>
      <c r="L2140" s="72"/>
      <c r="M2140" s="99"/>
    </row>
    <row r="2141" spans="1:13" s="6" customFormat="1" hidden="1">
      <c r="A2141" s="87"/>
      <c r="G2141" s="3"/>
      <c r="J2141" s="7"/>
      <c r="L2141" s="72"/>
      <c r="M2141" s="99"/>
    </row>
    <row r="2142" spans="1:13" s="6" customFormat="1" hidden="1">
      <c r="A2142" s="87"/>
      <c r="G2142" s="3"/>
      <c r="J2142" s="7"/>
      <c r="L2142" s="72"/>
      <c r="M2142" s="99"/>
    </row>
    <row r="2143" spans="1:13" s="6" customFormat="1" hidden="1">
      <c r="A2143" s="87"/>
      <c r="G2143" s="3"/>
      <c r="J2143" s="7"/>
      <c r="L2143" s="72"/>
      <c r="M2143" s="99"/>
    </row>
    <row r="2144" spans="1:13" s="6" customFormat="1" hidden="1">
      <c r="A2144" s="87"/>
      <c r="G2144" s="3"/>
      <c r="J2144" s="7"/>
      <c r="L2144" s="72"/>
      <c r="M2144" s="99"/>
    </row>
    <row r="2145" spans="1:13" s="6" customFormat="1" hidden="1">
      <c r="A2145" s="87"/>
      <c r="G2145" s="3"/>
      <c r="J2145" s="7"/>
      <c r="L2145" s="72"/>
      <c r="M2145" s="99"/>
    </row>
    <row r="2146" spans="1:13" s="6" customFormat="1" hidden="1">
      <c r="A2146" s="87"/>
      <c r="G2146" s="3"/>
      <c r="J2146" s="7"/>
      <c r="L2146" s="72"/>
      <c r="M2146" s="99"/>
    </row>
    <row r="2147" spans="1:13" s="6" customFormat="1" hidden="1">
      <c r="A2147" s="87"/>
      <c r="G2147" s="3"/>
      <c r="J2147" s="7"/>
      <c r="L2147" s="72"/>
      <c r="M2147" s="99"/>
    </row>
    <row r="2148" spans="1:13" s="6" customFormat="1" hidden="1">
      <c r="A2148" s="87"/>
      <c r="G2148" s="3"/>
      <c r="J2148" s="7"/>
      <c r="L2148" s="72"/>
      <c r="M2148" s="99"/>
    </row>
    <row r="2149" spans="1:13" s="6" customFormat="1" hidden="1">
      <c r="A2149" s="87"/>
      <c r="G2149" s="3"/>
      <c r="J2149" s="7"/>
      <c r="L2149" s="72"/>
      <c r="M2149" s="99"/>
    </row>
    <row r="2150" spans="1:13" s="6" customFormat="1" hidden="1">
      <c r="A2150" s="87"/>
      <c r="G2150" s="3"/>
      <c r="J2150" s="7"/>
      <c r="L2150" s="72"/>
      <c r="M2150" s="99"/>
    </row>
    <row r="2151" spans="1:13" s="6" customFormat="1" hidden="1">
      <c r="A2151" s="87"/>
      <c r="G2151" s="3"/>
      <c r="J2151" s="7"/>
      <c r="L2151" s="72"/>
      <c r="M2151" s="99"/>
    </row>
    <row r="2152" spans="1:13" s="6" customFormat="1" hidden="1">
      <c r="A2152" s="87"/>
      <c r="G2152" s="3"/>
      <c r="J2152" s="7"/>
      <c r="L2152" s="72"/>
      <c r="M2152" s="99"/>
    </row>
    <row r="2153" spans="1:13" s="6" customFormat="1" hidden="1">
      <c r="A2153" s="87"/>
      <c r="G2153" s="3"/>
      <c r="J2153" s="7"/>
      <c r="L2153" s="72"/>
      <c r="M2153" s="99"/>
    </row>
    <row r="2154" spans="1:13" s="6" customFormat="1" hidden="1">
      <c r="A2154" s="87"/>
      <c r="G2154" s="3"/>
      <c r="J2154" s="7"/>
      <c r="L2154" s="72"/>
      <c r="M2154" s="99"/>
    </row>
    <row r="2155" spans="1:13" s="6" customFormat="1" hidden="1">
      <c r="A2155" s="87"/>
      <c r="G2155" s="3"/>
      <c r="J2155" s="7"/>
      <c r="L2155" s="72"/>
      <c r="M2155" s="99"/>
    </row>
    <row r="2156" spans="1:13" s="6" customFormat="1" hidden="1">
      <c r="A2156" s="87"/>
      <c r="G2156" s="3"/>
      <c r="J2156" s="7"/>
      <c r="L2156" s="72"/>
      <c r="M2156" s="99"/>
    </row>
    <row r="2157" spans="1:13" s="6" customFormat="1" hidden="1">
      <c r="A2157" s="87"/>
      <c r="G2157" s="3"/>
      <c r="J2157" s="7"/>
      <c r="L2157" s="72"/>
      <c r="M2157" s="99"/>
    </row>
    <row r="2158" spans="1:13" s="6" customFormat="1" hidden="1">
      <c r="A2158" s="87"/>
      <c r="G2158" s="3"/>
      <c r="J2158" s="7"/>
      <c r="L2158" s="72"/>
      <c r="M2158" s="99"/>
    </row>
    <row r="2159" spans="1:13" s="6" customFormat="1" hidden="1">
      <c r="A2159" s="87"/>
      <c r="G2159" s="3"/>
      <c r="J2159" s="7"/>
      <c r="L2159" s="72"/>
      <c r="M2159" s="99"/>
    </row>
    <row r="2160" spans="1:13" s="6" customFormat="1" hidden="1">
      <c r="A2160" s="87"/>
      <c r="G2160" s="3"/>
      <c r="J2160" s="7"/>
      <c r="L2160" s="72"/>
      <c r="M2160" s="99"/>
    </row>
    <row r="2161" spans="1:13" s="6" customFormat="1" hidden="1">
      <c r="A2161" s="87"/>
      <c r="G2161" s="3"/>
      <c r="J2161" s="7"/>
      <c r="L2161" s="72"/>
      <c r="M2161" s="99"/>
    </row>
    <row r="2162" spans="1:13" s="6" customFormat="1" hidden="1">
      <c r="A2162" s="87"/>
      <c r="G2162" s="3"/>
      <c r="J2162" s="7"/>
      <c r="L2162" s="72"/>
      <c r="M2162" s="99"/>
    </row>
    <row r="2163" spans="1:13" s="6" customFormat="1" hidden="1">
      <c r="A2163" s="87"/>
      <c r="G2163" s="3"/>
      <c r="J2163" s="7"/>
      <c r="L2163" s="72"/>
      <c r="M2163" s="99"/>
    </row>
    <row r="2164" spans="1:13" s="6" customFormat="1" hidden="1">
      <c r="A2164" s="87"/>
      <c r="G2164" s="3"/>
      <c r="J2164" s="7"/>
      <c r="L2164" s="72"/>
      <c r="M2164" s="99"/>
    </row>
    <row r="2165" spans="1:13" s="6" customFormat="1" hidden="1">
      <c r="A2165" s="87"/>
      <c r="G2165" s="3"/>
      <c r="J2165" s="7"/>
      <c r="L2165" s="72"/>
      <c r="M2165" s="99"/>
    </row>
    <row r="2166" spans="1:13" s="6" customFormat="1" hidden="1">
      <c r="A2166" s="87"/>
      <c r="G2166" s="3"/>
      <c r="J2166" s="7"/>
      <c r="L2166" s="72"/>
      <c r="M2166" s="99"/>
    </row>
    <row r="2167" spans="1:13" s="6" customFormat="1" hidden="1">
      <c r="A2167" s="87"/>
      <c r="G2167" s="3"/>
      <c r="J2167" s="7"/>
      <c r="L2167" s="72"/>
      <c r="M2167" s="99"/>
    </row>
    <row r="2168" spans="1:13" s="6" customFormat="1" hidden="1">
      <c r="A2168" s="87"/>
      <c r="G2168" s="3"/>
      <c r="J2168" s="7"/>
      <c r="L2168" s="72"/>
      <c r="M2168" s="99"/>
    </row>
    <row r="2169" spans="1:13" s="6" customFormat="1" hidden="1">
      <c r="A2169" s="87"/>
      <c r="G2169" s="3"/>
      <c r="J2169" s="7"/>
      <c r="L2169" s="72"/>
      <c r="M2169" s="99"/>
    </row>
    <row r="2170" spans="1:13" s="6" customFormat="1" hidden="1">
      <c r="A2170" s="87"/>
      <c r="G2170" s="3"/>
      <c r="J2170" s="7"/>
      <c r="L2170" s="72"/>
      <c r="M2170" s="99"/>
    </row>
    <row r="2171" spans="1:13" s="6" customFormat="1" hidden="1">
      <c r="A2171" s="87"/>
      <c r="G2171" s="3"/>
      <c r="J2171" s="7"/>
      <c r="L2171" s="72"/>
      <c r="M2171" s="99"/>
    </row>
    <row r="2172" spans="1:13" s="6" customFormat="1" hidden="1">
      <c r="A2172" s="87"/>
      <c r="G2172" s="3"/>
      <c r="J2172" s="7"/>
      <c r="L2172" s="72"/>
      <c r="M2172" s="99"/>
    </row>
    <row r="2173" spans="1:13" s="6" customFormat="1" hidden="1">
      <c r="A2173" s="87"/>
      <c r="G2173" s="3"/>
      <c r="J2173" s="7"/>
      <c r="L2173" s="72"/>
      <c r="M2173" s="99"/>
    </row>
    <row r="2174" spans="1:13" s="6" customFormat="1" hidden="1">
      <c r="A2174" s="87"/>
      <c r="G2174" s="3"/>
      <c r="J2174" s="7"/>
      <c r="L2174" s="72"/>
      <c r="M2174" s="99"/>
    </row>
    <row r="2175" spans="1:13" s="6" customFormat="1" hidden="1">
      <c r="A2175" s="87"/>
      <c r="G2175" s="3"/>
      <c r="J2175" s="7"/>
      <c r="L2175" s="72"/>
      <c r="M2175" s="99"/>
    </row>
    <row r="2176" spans="1:13" s="6" customFormat="1" hidden="1">
      <c r="A2176" s="87"/>
      <c r="G2176" s="3"/>
      <c r="J2176" s="7"/>
      <c r="L2176" s="72"/>
      <c r="M2176" s="99"/>
    </row>
    <row r="2177" spans="1:13" s="6" customFormat="1" hidden="1">
      <c r="A2177" s="87"/>
      <c r="G2177" s="3"/>
      <c r="J2177" s="7"/>
      <c r="L2177" s="72"/>
      <c r="M2177" s="99"/>
    </row>
    <row r="2178" spans="1:13" s="6" customFormat="1" hidden="1">
      <c r="A2178" s="87"/>
      <c r="G2178" s="3"/>
      <c r="J2178" s="7"/>
      <c r="L2178" s="72"/>
      <c r="M2178" s="99"/>
    </row>
    <row r="2179" spans="1:13" s="6" customFormat="1" hidden="1">
      <c r="A2179" s="87"/>
      <c r="G2179" s="3"/>
      <c r="J2179" s="7"/>
      <c r="L2179" s="72"/>
      <c r="M2179" s="99"/>
    </row>
    <row r="2180" spans="1:13" s="6" customFormat="1" hidden="1">
      <c r="A2180" s="87"/>
      <c r="G2180" s="3"/>
      <c r="J2180" s="7"/>
      <c r="L2180" s="72"/>
      <c r="M2180" s="99"/>
    </row>
    <row r="2181" spans="1:13" s="6" customFormat="1" hidden="1">
      <c r="A2181" s="87"/>
      <c r="G2181" s="3"/>
      <c r="J2181" s="7"/>
      <c r="L2181" s="72"/>
      <c r="M2181" s="99"/>
    </row>
    <row r="2182" spans="1:13" s="6" customFormat="1" hidden="1">
      <c r="A2182" s="87"/>
      <c r="G2182" s="3"/>
      <c r="J2182" s="7"/>
      <c r="L2182" s="72"/>
      <c r="M2182" s="99"/>
    </row>
    <row r="2183" spans="1:13" s="6" customFormat="1" hidden="1">
      <c r="A2183" s="87"/>
      <c r="G2183" s="3"/>
      <c r="J2183" s="7"/>
      <c r="L2183" s="72"/>
      <c r="M2183" s="99"/>
    </row>
    <row r="2184" spans="1:13" s="6" customFormat="1" hidden="1">
      <c r="A2184" s="87"/>
      <c r="G2184" s="3"/>
      <c r="J2184" s="7"/>
      <c r="L2184" s="72"/>
      <c r="M2184" s="99"/>
    </row>
    <row r="2185" spans="1:13" s="6" customFormat="1" hidden="1">
      <c r="A2185" s="87"/>
      <c r="G2185" s="3"/>
      <c r="J2185" s="7"/>
      <c r="L2185" s="72"/>
      <c r="M2185" s="99"/>
    </row>
    <row r="2186" spans="1:13" s="6" customFormat="1" hidden="1">
      <c r="A2186" s="87"/>
      <c r="G2186" s="3"/>
      <c r="J2186" s="7"/>
      <c r="L2186" s="72"/>
      <c r="M2186" s="99"/>
    </row>
    <row r="2187" spans="1:13" s="6" customFormat="1" hidden="1">
      <c r="A2187" s="87"/>
      <c r="G2187" s="3"/>
      <c r="J2187" s="7"/>
      <c r="L2187" s="72"/>
      <c r="M2187" s="99"/>
    </row>
    <row r="2188" spans="1:13" s="6" customFormat="1" hidden="1">
      <c r="A2188" s="87"/>
      <c r="G2188" s="3"/>
      <c r="J2188" s="7"/>
      <c r="L2188" s="72"/>
      <c r="M2188" s="99"/>
    </row>
    <row r="2189" spans="1:13" s="6" customFormat="1" hidden="1">
      <c r="A2189" s="87"/>
      <c r="G2189" s="3"/>
      <c r="J2189" s="7"/>
      <c r="L2189" s="72"/>
      <c r="M2189" s="99"/>
    </row>
    <row r="2190" spans="1:13" s="6" customFormat="1" hidden="1">
      <c r="A2190" s="87"/>
      <c r="G2190" s="3"/>
      <c r="J2190" s="7"/>
      <c r="L2190" s="72"/>
      <c r="M2190" s="99"/>
    </row>
    <row r="2191" spans="1:13" s="6" customFormat="1" hidden="1">
      <c r="A2191" s="87"/>
      <c r="G2191" s="3"/>
      <c r="J2191" s="7"/>
      <c r="L2191" s="72"/>
      <c r="M2191" s="99"/>
    </row>
    <row r="2192" spans="1:13" s="6" customFormat="1" hidden="1">
      <c r="A2192" s="87"/>
      <c r="G2192" s="3"/>
      <c r="J2192" s="7"/>
      <c r="L2192" s="72"/>
      <c r="M2192" s="99"/>
    </row>
    <row r="2193" spans="1:13" s="6" customFormat="1" hidden="1">
      <c r="A2193" s="87"/>
      <c r="G2193" s="3"/>
      <c r="J2193" s="7"/>
      <c r="L2193" s="72"/>
      <c r="M2193" s="99"/>
    </row>
    <row r="2194" spans="1:13" s="6" customFormat="1" hidden="1">
      <c r="A2194" s="87"/>
      <c r="G2194" s="3"/>
      <c r="J2194" s="7"/>
      <c r="L2194" s="72"/>
      <c r="M2194" s="99"/>
    </row>
    <row r="2195" spans="1:13" s="6" customFormat="1" hidden="1">
      <c r="A2195" s="87"/>
      <c r="G2195" s="3"/>
      <c r="J2195" s="7"/>
      <c r="L2195" s="72"/>
      <c r="M2195" s="99"/>
    </row>
    <row r="2196" spans="1:13" s="6" customFormat="1" hidden="1">
      <c r="A2196" s="87"/>
      <c r="G2196" s="3"/>
      <c r="J2196" s="7"/>
      <c r="L2196" s="72"/>
      <c r="M2196" s="99"/>
    </row>
    <row r="2197" spans="1:13" s="6" customFormat="1" hidden="1">
      <c r="A2197" s="87"/>
      <c r="G2197" s="3"/>
      <c r="J2197" s="7"/>
      <c r="L2197" s="72"/>
      <c r="M2197" s="99"/>
    </row>
    <row r="2198" spans="1:13" s="6" customFormat="1" hidden="1">
      <c r="A2198" s="87"/>
      <c r="G2198" s="3"/>
      <c r="J2198" s="7"/>
      <c r="L2198" s="72"/>
      <c r="M2198" s="99"/>
    </row>
    <row r="2199" spans="1:13" s="6" customFormat="1" hidden="1">
      <c r="A2199" s="87"/>
      <c r="G2199" s="3"/>
      <c r="J2199" s="7"/>
      <c r="L2199" s="72"/>
      <c r="M2199" s="99"/>
    </row>
    <row r="2200" spans="1:13" s="6" customFormat="1" hidden="1">
      <c r="A2200" s="87"/>
      <c r="G2200" s="3"/>
      <c r="J2200" s="7"/>
      <c r="L2200" s="72"/>
      <c r="M2200" s="99"/>
    </row>
    <row r="2201" spans="1:13" s="6" customFormat="1" hidden="1">
      <c r="A2201" s="87"/>
      <c r="G2201" s="3"/>
      <c r="J2201" s="7"/>
      <c r="L2201" s="72"/>
      <c r="M2201" s="99"/>
    </row>
    <row r="2202" spans="1:13" s="6" customFormat="1" hidden="1">
      <c r="A2202" s="87"/>
      <c r="G2202" s="3"/>
      <c r="J2202" s="7"/>
      <c r="L2202" s="72"/>
      <c r="M2202" s="99"/>
    </row>
    <row r="2203" spans="1:13" s="6" customFormat="1" hidden="1">
      <c r="A2203" s="87"/>
      <c r="G2203" s="3"/>
      <c r="J2203" s="7"/>
      <c r="L2203" s="72"/>
      <c r="M2203" s="99"/>
    </row>
    <row r="2204" spans="1:13" s="6" customFormat="1" hidden="1">
      <c r="A2204" s="87"/>
      <c r="G2204" s="3"/>
      <c r="J2204" s="7"/>
      <c r="L2204" s="72"/>
      <c r="M2204" s="99"/>
    </row>
    <row r="2205" spans="1:13" s="6" customFormat="1" hidden="1">
      <c r="A2205" s="87"/>
      <c r="G2205" s="3"/>
      <c r="J2205" s="7"/>
      <c r="L2205" s="72"/>
      <c r="M2205" s="99"/>
    </row>
    <row r="2206" spans="1:13" s="6" customFormat="1" hidden="1">
      <c r="A2206" s="87"/>
      <c r="G2206" s="3"/>
      <c r="J2206" s="7"/>
      <c r="L2206" s="72"/>
      <c r="M2206" s="99"/>
    </row>
    <row r="2207" spans="1:13" s="6" customFormat="1" hidden="1">
      <c r="A2207" s="87"/>
      <c r="G2207" s="3"/>
      <c r="J2207" s="7"/>
      <c r="L2207" s="72"/>
      <c r="M2207" s="99"/>
    </row>
    <row r="2208" spans="1:13" s="6" customFormat="1" hidden="1">
      <c r="A2208" s="87"/>
      <c r="G2208" s="3"/>
      <c r="J2208" s="7"/>
      <c r="L2208" s="72"/>
      <c r="M2208" s="99"/>
    </row>
    <row r="2209" spans="1:13" s="6" customFormat="1" hidden="1">
      <c r="A2209" s="87"/>
      <c r="G2209" s="3"/>
      <c r="J2209" s="7"/>
      <c r="L2209" s="72"/>
      <c r="M2209" s="99"/>
    </row>
    <row r="2210" spans="1:13" s="6" customFormat="1" hidden="1">
      <c r="A2210" s="87"/>
      <c r="G2210" s="3"/>
      <c r="J2210" s="7"/>
      <c r="L2210" s="72"/>
      <c r="M2210" s="99"/>
    </row>
    <row r="2211" spans="1:13" s="6" customFormat="1" hidden="1">
      <c r="A2211" s="87"/>
      <c r="G2211" s="3"/>
      <c r="J2211" s="7"/>
      <c r="L2211" s="72"/>
      <c r="M2211" s="99"/>
    </row>
    <row r="2212" spans="1:13" s="6" customFormat="1" hidden="1">
      <c r="A2212" s="87"/>
      <c r="G2212" s="3"/>
      <c r="J2212" s="7"/>
      <c r="L2212" s="72"/>
      <c r="M2212" s="99"/>
    </row>
    <row r="2213" spans="1:13" s="6" customFormat="1" hidden="1">
      <c r="A2213" s="87"/>
      <c r="G2213" s="3"/>
      <c r="J2213" s="7"/>
      <c r="L2213" s="72"/>
      <c r="M2213" s="99"/>
    </row>
    <row r="2214" spans="1:13" s="6" customFormat="1" hidden="1">
      <c r="A2214" s="87"/>
      <c r="G2214" s="3"/>
      <c r="J2214" s="7"/>
      <c r="L2214" s="72"/>
      <c r="M2214" s="99"/>
    </row>
    <row r="2215" spans="1:13" s="6" customFormat="1" hidden="1">
      <c r="A2215" s="87"/>
      <c r="G2215" s="3"/>
      <c r="J2215" s="7"/>
      <c r="L2215" s="72"/>
      <c r="M2215" s="99"/>
    </row>
    <row r="2216" spans="1:13" s="6" customFormat="1" hidden="1">
      <c r="A2216" s="87"/>
      <c r="G2216" s="3"/>
      <c r="J2216" s="7"/>
      <c r="L2216" s="72"/>
      <c r="M2216" s="99"/>
    </row>
    <row r="2217" spans="1:13" s="6" customFormat="1" hidden="1">
      <c r="A2217" s="87"/>
      <c r="G2217" s="3"/>
      <c r="J2217" s="7"/>
      <c r="L2217" s="72"/>
      <c r="M2217" s="99"/>
    </row>
    <row r="2218" spans="1:13" s="6" customFormat="1" hidden="1">
      <c r="A2218" s="87"/>
      <c r="G2218" s="3"/>
      <c r="J2218" s="7"/>
      <c r="L2218" s="72"/>
      <c r="M2218" s="99"/>
    </row>
    <row r="2219" spans="1:13" s="6" customFormat="1" hidden="1">
      <c r="A2219" s="87"/>
      <c r="G2219" s="3"/>
      <c r="J2219" s="7"/>
      <c r="L2219" s="72"/>
      <c r="M2219" s="99"/>
    </row>
    <row r="2220" spans="1:13" s="6" customFormat="1" hidden="1">
      <c r="A2220" s="87"/>
      <c r="G2220" s="3"/>
      <c r="J2220" s="7"/>
      <c r="L2220" s="72"/>
      <c r="M2220" s="99"/>
    </row>
    <row r="2221" spans="1:13" s="6" customFormat="1" hidden="1">
      <c r="A2221" s="87"/>
      <c r="G2221" s="3"/>
      <c r="J2221" s="7"/>
      <c r="L2221" s="72"/>
      <c r="M2221" s="99"/>
    </row>
    <row r="2222" spans="1:13" s="6" customFormat="1" hidden="1">
      <c r="A2222" s="87"/>
      <c r="G2222" s="3"/>
      <c r="J2222" s="7"/>
      <c r="L2222" s="72"/>
      <c r="M2222" s="99"/>
    </row>
    <row r="2223" spans="1:13" s="6" customFormat="1" hidden="1">
      <c r="A2223" s="87"/>
      <c r="G2223" s="3"/>
      <c r="J2223" s="7"/>
      <c r="L2223" s="72"/>
      <c r="M2223" s="99"/>
    </row>
    <row r="2224" spans="1:13" s="6" customFormat="1" hidden="1">
      <c r="A2224" s="87"/>
      <c r="G2224" s="3"/>
      <c r="J2224" s="7"/>
      <c r="L2224" s="72"/>
      <c r="M2224" s="99"/>
    </row>
    <row r="2225" spans="1:13" s="6" customFormat="1" hidden="1">
      <c r="A2225" s="87"/>
      <c r="G2225" s="3"/>
      <c r="J2225" s="7"/>
      <c r="L2225" s="72"/>
      <c r="M2225" s="99"/>
    </row>
    <row r="2226" spans="1:13" s="6" customFormat="1" hidden="1">
      <c r="A2226" s="87"/>
      <c r="G2226" s="3"/>
      <c r="J2226" s="7"/>
      <c r="L2226" s="72"/>
      <c r="M2226" s="99"/>
    </row>
    <row r="2227" spans="1:13" s="6" customFormat="1" hidden="1">
      <c r="A2227" s="87"/>
      <c r="G2227" s="3"/>
      <c r="J2227" s="7"/>
      <c r="L2227" s="72"/>
      <c r="M2227" s="99"/>
    </row>
    <row r="2228" spans="1:13" s="6" customFormat="1" hidden="1">
      <c r="A2228" s="87"/>
      <c r="G2228" s="3"/>
      <c r="J2228" s="7"/>
      <c r="L2228" s="72"/>
      <c r="M2228" s="99"/>
    </row>
    <row r="2229" spans="1:13" s="6" customFormat="1" hidden="1">
      <c r="A2229" s="87"/>
      <c r="G2229" s="3"/>
      <c r="J2229" s="7"/>
      <c r="L2229" s="72"/>
      <c r="M2229" s="99"/>
    </row>
    <row r="2230" spans="1:13" s="6" customFormat="1" hidden="1">
      <c r="A2230" s="87"/>
      <c r="G2230" s="3"/>
      <c r="J2230" s="7"/>
      <c r="L2230" s="72"/>
      <c r="M2230" s="99"/>
    </row>
    <row r="2231" spans="1:13" s="6" customFormat="1" hidden="1">
      <c r="A2231" s="87"/>
      <c r="G2231" s="3"/>
      <c r="J2231" s="7"/>
      <c r="L2231" s="72"/>
      <c r="M2231" s="99"/>
    </row>
    <row r="2232" spans="1:13" s="6" customFormat="1" hidden="1">
      <c r="A2232" s="87"/>
      <c r="G2232" s="3"/>
      <c r="J2232" s="7"/>
      <c r="L2232" s="72"/>
      <c r="M2232" s="99"/>
    </row>
    <row r="2233" spans="1:13" s="6" customFormat="1" hidden="1">
      <c r="A2233" s="87"/>
      <c r="G2233" s="3"/>
      <c r="J2233" s="7"/>
      <c r="L2233" s="72"/>
      <c r="M2233" s="99"/>
    </row>
    <row r="2234" spans="1:13" s="6" customFormat="1" hidden="1">
      <c r="A2234" s="87"/>
      <c r="G2234" s="3"/>
      <c r="J2234" s="7"/>
      <c r="L2234" s="72"/>
      <c r="M2234" s="99"/>
    </row>
    <row r="2235" spans="1:13" s="6" customFormat="1" hidden="1">
      <c r="A2235" s="87"/>
      <c r="G2235" s="3"/>
      <c r="J2235" s="7"/>
      <c r="L2235" s="72"/>
      <c r="M2235" s="99"/>
    </row>
    <row r="2236" spans="1:13" s="6" customFormat="1" hidden="1">
      <c r="A2236" s="87"/>
      <c r="G2236" s="3"/>
      <c r="J2236" s="7"/>
      <c r="L2236" s="72"/>
      <c r="M2236" s="99"/>
    </row>
    <row r="2237" spans="1:13" s="6" customFormat="1" hidden="1">
      <c r="A2237" s="87"/>
      <c r="G2237" s="3"/>
      <c r="J2237" s="7"/>
      <c r="L2237" s="72"/>
      <c r="M2237" s="99"/>
    </row>
    <row r="2238" spans="1:13" s="6" customFormat="1" hidden="1">
      <c r="A2238" s="87"/>
      <c r="G2238" s="3"/>
      <c r="J2238" s="7"/>
      <c r="L2238" s="72"/>
      <c r="M2238" s="99"/>
    </row>
    <row r="2239" spans="1:13" s="6" customFormat="1" hidden="1">
      <c r="A2239" s="87"/>
      <c r="G2239" s="3"/>
      <c r="J2239" s="7"/>
      <c r="L2239" s="72"/>
      <c r="M2239" s="99"/>
    </row>
    <row r="2240" spans="1:13" s="6" customFormat="1" hidden="1">
      <c r="A2240" s="87"/>
      <c r="G2240" s="3"/>
      <c r="J2240" s="7"/>
      <c r="L2240" s="72"/>
      <c r="M2240" s="99"/>
    </row>
    <row r="2241" spans="1:13" s="6" customFormat="1" hidden="1">
      <c r="A2241" s="87"/>
      <c r="G2241" s="3"/>
      <c r="J2241" s="7"/>
      <c r="L2241" s="72"/>
      <c r="M2241" s="99"/>
    </row>
    <row r="2242" spans="1:13" s="6" customFormat="1" hidden="1">
      <c r="A2242" s="87"/>
      <c r="G2242" s="3"/>
      <c r="J2242" s="7"/>
      <c r="L2242" s="72"/>
      <c r="M2242" s="99"/>
    </row>
    <row r="2243" spans="1:13" s="6" customFormat="1" hidden="1">
      <c r="A2243" s="87"/>
      <c r="G2243" s="3"/>
      <c r="J2243" s="7"/>
      <c r="L2243" s="72"/>
      <c r="M2243" s="99"/>
    </row>
    <row r="2244" spans="1:13" s="6" customFormat="1" hidden="1">
      <c r="A2244" s="87"/>
      <c r="G2244" s="3"/>
      <c r="J2244" s="7"/>
      <c r="L2244" s="72"/>
      <c r="M2244" s="99"/>
    </row>
    <row r="2245" spans="1:13" s="6" customFormat="1" hidden="1">
      <c r="A2245" s="87"/>
      <c r="G2245" s="3"/>
      <c r="J2245" s="7"/>
      <c r="L2245" s="72"/>
      <c r="M2245" s="99"/>
    </row>
    <row r="2246" spans="1:13" s="6" customFormat="1" hidden="1">
      <c r="A2246" s="87"/>
      <c r="G2246" s="3"/>
      <c r="J2246" s="7"/>
      <c r="L2246" s="72"/>
      <c r="M2246" s="99"/>
    </row>
    <row r="2247" spans="1:13" s="6" customFormat="1" hidden="1">
      <c r="A2247" s="87"/>
      <c r="G2247" s="3"/>
      <c r="J2247" s="7"/>
      <c r="L2247" s="72"/>
      <c r="M2247" s="99"/>
    </row>
    <row r="2248" spans="1:13" s="6" customFormat="1" hidden="1">
      <c r="A2248" s="87"/>
      <c r="G2248" s="3"/>
      <c r="J2248" s="7"/>
      <c r="L2248" s="72"/>
      <c r="M2248" s="99"/>
    </row>
    <row r="2249" spans="1:13" s="6" customFormat="1" hidden="1">
      <c r="A2249" s="87"/>
      <c r="G2249" s="3"/>
      <c r="J2249" s="7"/>
      <c r="L2249" s="72"/>
      <c r="M2249" s="99"/>
    </row>
    <row r="2250" spans="1:13" s="6" customFormat="1" hidden="1">
      <c r="A2250" s="87"/>
      <c r="G2250" s="3"/>
      <c r="J2250" s="7"/>
      <c r="L2250" s="72"/>
      <c r="M2250" s="99"/>
    </row>
    <row r="2251" spans="1:13" s="6" customFormat="1" hidden="1">
      <c r="A2251" s="87"/>
      <c r="G2251" s="3"/>
      <c r="J2251" s="7"/>
      <c r="L2251" s="72"/>
      <c r="M2251" s="99"/>
    </row>
    <row r="2252" spans="1:13" s="6" customFormat="1" hidden="1">
      <c r="A2252" s="87"/>
      <c r="G2252" s="3"/>
      <c r="J2252" s="7"/>
      <c r="L2252" s="72"/>
      <c r="M2252" s="99"/>
    </row>
    <row r="2253" spans="1:13" s="6" customFormat="1" hidden="1">
      <c r="A2253" s="87"/>
      <c r="G2253" s="3"/>
      <c r="J2253" s="7"/>
      <c r="L2253" s="72"/>
      <c r="M2253" s="99"/>
    </row>
    <row r="2254" spans="1:13" s="6" customFormat="1" hidden="1">
      <c r="A2254" s="87"/>
      <c r="G2254" s="3"/>
      <c r="J2254" s="7"/>
      <c r="L2254" s="72"/>
      <c r="M2254" s="99"/>
    </row>
    <row r="2255" spans="1:13" s="6" customFormat="1" hidden="1">
      <c r="A2255" s="87"/>
      <c r="G2255" s="3"/>
      <c r="J2255" s="7"/>
      <c r="L2255" s="72"/>
      <c r="M2255" s="99"/>
    </row>
    <row r="2256" spans="1:13" s="6" customFormat="1" hidden="1">
      <c r="A2256" s="87"/>
      <c r="G2256" s="3"/>
      <c r="J2256" s="7"/>
      <c r="L2256" s="72"/>
      <c r="M2256" s="99"/>
    </row>
    <row r="2257" spans="1:13" s="6" customFormat="1" hidden="1">
      <c r="A2257" s="87"/>
      <c r="G2257" s="3"/>
      <c r="J2257" s="7"/>
      <c r="L2257" s="72"/>
      <c r="M2257" s="99"/>
    </row>
    <row r="2258" spans="1:13" s="6" customFormat="1" hidden="1">
      <c r="A2258" s="87"/>
      <c r="G2258" s="3"/>
      <c r="J2258" s="7"/>
      <c r="L2258" s="72"/>
      <c r="M2258" s="99"/>
    </row>
    <row r="2259" spans="1:13" s="6" customFormat="1" hidden="1">
      <c r="A2259" s="87"/>
      <c r="G2259" s="3"/>
      <c r="J2259" s="7"/>
      <c r="L2259" s="72"/>
      <c r="M2259" s="99"/>
    </row>
    <row r="2260" spans="1:13" s="6" customFormat="1" hidden="1">
      <c r="A2260" s="87"/>
      <c r="G2260" s="3"/>
      <c r="J2260" s="7"/>
      <c r="L2260" s="72"/>
      <c r="M2260" s="99"/>
    </row>
    <row r="2261" spans="1:13" s="6" customFormat="1" hidden="1">
      <c r="A2261" s="87"/>
      <c r="G2261" s="3"/>
      <c r="J2261" s="7"/>
      <c r="L2261" s="72"/>
      <c r="M2261" s="99"/>
    </row>
    <row r="2262" spans="1:13" s="6" customFormat="1" hidden="1">
      <c r="A2262" s="87"/>
      <c r="G2262" s="3"/>
      <c r="J2262" s="7"/>
      <c r="L2262" s="72"/>
      <c r="M2262" s="99"/>
    </row>
    <row r="2263" spans="1:13" s="6" customFormat="1" hidden="1">
      <c r="A2263" s="87"/>
      <c r="G2263" s="3"/>
      <c r="J2263" s="7"/>
      <c r="L2263" s="72"/>
      <c r="M2263" s="99"/>
    </row>
    <row r="2264" spans="1:13" s="6" customFormat="1" hidden="1">
      <c r="A2264" s="87"/>
      <c r="G2264" s="3"/>
      <c r="J2264" s="7"/>
      <c r="L2264" s="72"/>
      <c r="M2264" s="99"/>
    </row>
    <row r="2265" spans="1:13" s="6" customFormat="1" hidden="1">
      <c r="A2265" s="87"/>
      <c r="G2265" s="3"/>
      <c r="J2265" s="7"/>
      <c r="L2265" s="72"/>
      <c r="M2265" s="99"/>
    </row>
    <row r="2266" spans="1:13" s="6" customFormat="1" hidden="1">
      <c r="A2266" s="87"/>
      <c r="G2266" s="3"/>
      <c r="J2266" s="7"/>
      <c r="L2266" s="72"/>
      <c r="M2266" s="99"/>
    </row>
    <row r="2267" spans="1:13" s="6" customFormat="1" hidden="1">
      <c r="A2267" s="87"/>
      <c r="G2267" s="3"/>
      <c r="J2267" s="7"/>
      <c r="L2267" s="72"/>
      <c r="M2267" s="99"/>
    </row>
    <row r="2268" spans="1:13" s="6" customFormat="1" hidden="1">
      <c r="A2268" s="87"/>
      <c r="G2268" s="3"/>
      <c r="J2268" s="7"/>
      <c r="L2268" s="72"/>
      <c r="M2268" s="99"/>
    </row>
    <row r="2269" spans="1:13" s="6" customFormat="1" hidden="1">
      <c r="A2269" s="87"/>
      <c r="G2269" s="3"/>
      <c r="J2269" s="7"/>
      <c r="L2269" s="72"/>
      <c r="M2269" s="99"/>
    </row>
    <row r="2270" spans="1:13" s="6" customFormat="1" hidden="1">
      <c r="A2270" s="87"/>
      <c r="G2270" s="3"/>
      <c r="J2270" s="7"/>
      <c r="L2270" s="72"/>
      <c r="M2270" s="99"/>
    </row>
    <row r="2271" spans="1:13" s="6" customFormat="1" hidden="1">
      <c r="A2271" s="87"/>
      <c r="G2271" s="3"/>
      <c r="J2271" s="7"/>
      <c r="L2271" s="72"/>
      <c r="M2271" s="99"/>
    </row>
    <row r="2272" spans="1:13" s="6" customFormat="1" hidden="1">
      <c r="A2272" s="87"/>
      <c r="G2272" s="3"/>
      <c r="J2272" s="7"/>
      <c r="L2272" s="72"/>
      <c r="M2272" s="99"/>
    </row>
    <row r="2273" spans="1:13" s="6" customFormat="1" hidden="1">
      <c r="A2273" s="87"/>
      <c r="G2273" s="3"/>
      <c r="J2273" s="7"/>
      <c r="L2273" s="72"/>
      <c r="M2273" s="99"/>
    </row>
    <row r="2274" spans="1:13" s="6" customFormat="1" hidden="1">
      <c r="A2274" s="87"/>
      <c r="G2274" s="3"/>
      <c r="J2274" s="7"/>
      <c r="L2274" s="72"/>
      <c r="M2274" s="99"/>
    </row>
    <row r="2275" spans="1:13" s="6" customFormat="1" hidden="1">
      <c r="A2275" s="87"/>
      <c r="G2275" s="3"/>
      <c r="J2275" s="7"/>
      <c r="L2275" s="72"/>
      <c r="M2275" s="99"/>
    </row>
    <row r="2276" spans="1:13" s="6" customFormat="1" hidden="1">
      <c r="A2276" s="87"/>
      <c r="G2276" s="3"/>
      <c r="J2276" s="7"/>
      <c r="L2276" s="72"/>
      <c r="M2276" s="99"/>
    </row>
    <row r="2277" spans="1:13" s="6" customFormat="1" hidden="1">
      <c r="A2277" s="87"/>
      <c r="G2277" s="3"/>
      <c r="J2277" s="7"/>
      <c r="L2277" s="72"/>
      <c r="M2277" s="99"/>
    </row>
    <row r="2278" spans="1:13" s="6" customFormat="1" hidden="1">
      <c r="A2278" s="87"/>
      <c r="G2278" s="3"/>
      <c r="J2278" s="7"/>
      <c r="L2278" s="72"/>
      <c r="M2278" s="99"/>
    </row>
    <row r="2279" spans="1:13" s="6" customFormat="1" hidden="1">
      <c r="A2279" s="87"/>
      <c r="G2279" s="3"/>
      <c r="J2279" s="7"/>
      <c r="L2279" s="72"/>
      <c r="M2279" s="99"/>
    </row>
    <row r="2280" spans="1:13" s="6" customFormat="1" hidden="1">
      <c r="A2280" s="87"/>
      <c r="G2280" s="3"/>
      <c r="J2280" s="7"/>
      <c r="L2280" s="72"/>
      <c r="M2280" s="99"/>
    </row>
    <row r="2281" spans="1:13" s="6" customFormat="1" hidden="1">
      <c r="A2281" s="87"/>
      <c r="G2281" s="3"/>
      <c r="J2281" s="7"/>
      <c r="L2281" s="72"/>
      <c r="M2281" s="99"/>
    </row>
    <row r="2282" spans="1:13" s="6" customFormat="1" hidden="1">
      <c r="A2282" s="87"/>
      <c r="G2282" s="3"/>
      <c r="J2282" s="7"/>
      <c r="L2282" s="72"/>
      <c r="M2282" s="99"/>
    </row>
    <row r="2283" spans="1:13" s="6" customFormat="1" hidden="1">
      <c r="A2283" s="87"/>
      <c r="G2283" s="3"/>
      <c r="J2283" s="7"/>
      <c r="L2283" s="72"/>
      <c r="M2283" s="99"/>
    </row>
    <row r="2284" spans="1:13" s="6" customFormat="1" hidden="1">
      <c r="A2284" s="87"/>
      <c r="G2284" s="3"/>
      <c r="J2284" s="7"/>
      <c r="L2284" s="72"/>
      <c r="M2284" s="99"/>
    </row>
    <row r="2285" spans="1:13" s="6" customFormat="1" hidden="1">
      <c r="A2285" s="87"/>
      <c r="G2285" s="3"/>
      <c r="J2285" s="7"/>
      <c r="L2285" s="72"/>
      <c r="M2285" s="99"/>
    </row>
    <row r="2286" spans="1:13" s="6" customFormat="1" hidden="1">
      <c r="A2286" s="87"/>
      <c r="G2286" s="3"/>
      <c r="J2286" s="7"/>
      <c r="L2286" s="72"/>
      <c r="M2286" s="99"/>
    </row>
    <row r="2287" spans="1:13" s="6" customFormat="1" hidden="1">
      <c r="A2287" s="87"/>
      <c r="G2287" s="3"/>
      <c r="J2287" s="7"/>
      <c r="L2287" s="72"/>
      <c r="M2287" s="99"/>
    </row>
    <row r="2288" spans="1:13" s="6" customFormat="1" hidden="1">
      <c r="A2288" s="87"/>
      <c r="G2288" s="3"/>
      <c r="J2288" s="7"/>
      <c r="L2288" s="72"/>
      <c r="M2288" s="99"/>
    </row>
    <row r="2289" spans="1:13" s="6" customFormat="1" hidden="1">
      <c r="A2289" s="87"/>
      <c r="G2289" s="3"/>
      <c r="J2289" s="7"/>
      <c r="L2289" s="72"/>
      <c r="M2289" s="99"/>
    </row>
    <row r="2290" spans="1:13" s="6" customFormat="1" hidden="1">
      <c r="A2290" s="87"/>
      <c r="G2290" s="3"/>
      <c r="J2290" s="7"/>
      <c r="L2290" s="72"/>
      <c r="M2290" s="99"/>
    </row>
    <row r="2291" spans="1:13" s="6" customFormat="1" hidden="1">
      <c r="A2291" s="87"/>
      <c r="G2291" s="3"/>
      <c r="J2291" s="7"/>
      <c r="L2291" s="72"/>
      <c r="M2291" s="99"/>
    </row>
    <row r="2292" spans="1:13" s="6" customFormat="1" hidden="1">
      <c r="A2292" s="87"/>
      <c r="G2292" s="3"/>
      <c r="J2292" s="7"/>
      <c r="L2292" s="72"/>
      <c r="M2292" s="99"/>
    </row>
    <row r="2293" spans="1:13" s="6" customFormat="1" hidden="1">
      <c r="A2293" s="87"/>
      <c r="G2293" s="3"/>
      <c r="J2293" s="7"/>
      <c r="L2293" s="72"/>
      <c r="M2293" s="99"/>
    </row>
    <row r="2294" spans="1:13" s="6" customFormat="1" hidden="1">
      <c r="A2294" s="87"/>
      <c r="G2294" s="3"/>
      <c r="J2294" s="7"/>
      <c r="L2294" s="72"/>
      <c r="M2294" s="99"/>
    </row>
    <row r="2295" spans="1:13" s="6" customFormat="1" hidden="1">
      <c r="A2295" s="87"/>
      <c r="G2295" s="3"/>
      <c r="J2295" s="7"/>
      <c r="L2295" s="72"/>
      <c r="M2295" s="99"/>
    </row>
    <row r="2296" spans="1:13" s="6" customFormat="1" hidden="1">
      <c r="A2296" s="87"/>
      <c r="G2296" s="3"/>
      <c r="J2296" s="7"/>
      <c r="L2296" s="72"/>
      <c r="M2296" s="99"/>
    </row>
    <row r="2297" spans="1:13" s="6" customFormat="1" hidden="1">
      <c r="A2297" s="87"/>
      <c r="G2297" s="3"/>
      <c r="J2297" s="7"/>
      <c r="L2297" s="72"/>
      <c r="M2297" s="99"/>
    </row>
    <row r="2298" spans="1:13" s="6" customFormat="1" hidden="1">
      <c r="A2298" s="87"/>
      <c r="G2298" s="3"/>
      <c r="J2298" s="7"/>
      <c r="L2298" s="72"/>
      <c r="M2298" s="99"/>
    </row>
    <row r="2299" spans="1:13" s="6" customFormat="1" hidden="1">
      <c r="A2299" s="87"/>
      <c r="G2299" s="3"/>
      <c r="J2299" s="7"/>
      <c r="L2299" s="72"/>
      <c r="M2299" s="99"/>
    </row>
    <row r="2300" spans="1:13" s="6" customFormat="1" hidden="1">
      <c r="A2300" s="87"/>
      <c r="G2300" s="3"/>
      <c r="J2300" s="7"/>
      <c r="L2300" s="72"/>
      <c r="M2300" s="99"/>
    </row>
    <row r="2301" spans="1:13" s="6" customFormat="1" hidden="1">
      <c r="A2301" s="87"/>
      <c r="G2301" s="3"/>
      <c r="J2301" s="7"/>
      <c r="L2301" s="72"/>
      <c r="M2301" s="99"/>
    </row>
    <row r="2302" spans="1:13" s="6" customFormat="1" hidden="1">
      <c r="A2302" s="87"/>
      <c r="G2302" s="3"/>
      <c r="J2302" s="7"/>
      <c r="L2302" s="72"/>
      <c r="M2302" s="99"/>
    </row>
    <row r="2303" spans="1:13" s="6" customFormat="1" hidden="1">
      <c r="A2303" s="87"/>
      <c r="G2303" s="3"/>
      <c r="J2303" s="7"/>
      <c r="L2303" s="72"/>
      <c r="M2303" s="99"/>
    </row>
    <row r="2304" spans="1:13" s="6" customFormat="1" hidden="1">
      <c r="A2304" s="87"/>
      <c r="G2304" s="3"/>
      <c r="J2304" s="7"/>
      <c r="L2304" s="72"/>
      <c r="M2304" s="99"/>
    </row>
    <row r="2305" spans="1:13" s="6" customFormat="1" hidden="1">
      <c r="A2305" s="87"/>
      <c r="G2305" s="3"/>
      <c r="J2305" s="7"/>
      <c r="L2305" s="72"/>
      <c r="M2305" s="99"/>
    </row>
    <row r="2306" spans="1:13" s="6" customFormat="1" hidden="1">
      <c r="A2306" s="87"/>
      <c r="G2306" s="3"/>
      <c r="J2306" s="7"/>
      <c r="L2306" s="72"/>
      <c r="M2306" s="99"/>
    </row>
    <row r="2307" spans="1:13" s="6" customFormat="1" hidden="1">
      <c r="A2307" s="87"/>
      <c r="G2307" s="3"/>
      <c r="J2307" s="7"/>
      <c r="L2307" s="72"/>
      <c r="M2307" s="99"/>
    </row>
    <row r="2308" spans="1:13" s="6" customFormat="1" hidden="1">
      <c r="A2308" s="87"/>
      <c r="G2308" s="3"/>
      <c r="J2308" s="7"/>
      <c r="L2308" s="72"/>
      <c r="M2308" s="99"/>
    </row>
    <row r="2309" spans="1:13" s="6" customFormat="1" hidden="1">
      <c r="A2309" s="87"/>
      <c r="G2309" s="3"/>
      <c r="J2309" s="7"/>
      <c r="L2309" s="72"/>
      <c r="M2309" s="99"/>
    </row>
    <row r="2310" spans="1:13" s="6" customFormat="1" hidden="1">
      <c r="A2310" s="87"/>
      <c r="G2310" s="3"/>
      <c r="J2310" s="7"/>
      <c r="L2310" s="72"/>
      <c r="M2310" s="99"/>
    </row>
    <row r="2311" spans="1:13" s="6" customFormat="1" hidden="1">
      <c r="A2311" s="87"/>
      <c r="G2311" s="3"/>
      <c r="J2311" s="7"/>
      <c r="L2311" s="72"/>
      <c r="M2311" s="99"/>
    </row>
    <row r="2312" spans="1:13" s="6" customFormat="1" hidden="1">
      <c r="A2312" s="87"/>
      <c r="G2312" s="3"/>
      <c r="J2312" s="7"/>
      <c r="L2312" s="72"/>
      <c r="M2312" s="99"/>
    </row>
    <row r="2313" spans="1:13" s="6" customFormat="1" hidden="1">
      <c r="A2313" s="87"/>
      <c r="G2313" s="3"/>
      <c r="J2313" s="7"/>
      <c r="L2313" s="72"/>
      <c r="M2313" s="99"/>
    </row>
    <row r="2314" spans="1:13" s="6" customFormat="1" hidden="1">
      <c r="A2314" s="87"/>
      <c r="G2314" s="3"/>
      <c r="J2314" s="7"/>
      <c r="L2314" s="72"/>
      <c r="M2314" s="99"/>
    </row>
    <row r="2315" spans="1:13" s="6" customFormat="1" hidden="1">
      <c r="A2315" s="87"/>
      <c r="G2315" s="3"/>
      <c r="J2315" s="7"/>
      <c r="L2315" s="72"/>
      <c r="M2315" s="99"/>
    </row>
    <row r="2316" spans="1:13" s="6" customFormat="1" hidden="1">
      <c r="A2316" s="87"/>
      <c r="G2316" s="3"/>
      <c r="J2316" s="7"/>
      <c r="L2316" s="72"/>
      <c r="M2316" s="99"/>
    </row>
    <row r="2317" spans="1:13" s="6" customFormat="1" hidden="1">
      <c r="A2317" s="87"/>
      <c r="G2317" s="3"/>
      <c r="J2317" s="7"/>
      <c r="L2317" s="72"/>
      <c r="M2317" s="99"/>
    </row>
    <row r="2318" spans="1:13" s="6" customFormat="1" hidden="1">
      <c r="A2318" s="87"/>
      <c r="G2318" s="3"/>
      <c r="J2318" s="7"/>
      <c r="L2318" s="72"/>
      <c r="M2318" s="99"/>
    </row>
    <row r="2319" spans="1:13" s="6" customFormat="1" hidden="1">
      <c r="A2319" s="87"/>
      <c r="G2319" s="3"/>
      <c r="J2319" s="7"/>
      <c r="L2319" s="72"/>
      <c r="M2319" s="99"/>
    </row>
    <row r="2320" spans="1:13" s="6" customFormat="1" hidden="1">
      <c r="A2320" s="87"/>
      <c r="G2320" s="3"/>
      <c r="J2320" s="7"/>
      <c r="L2320" s="72"/>
      <c r="M2320" s="99"/>
    </row>
    <row r="2321" spans="1:13" s="6" customFormat="1" hidden="1">
      <c r="A2321" s="87"/>
      <c r="G2321" s="3"/>
      <c r="J2321" s="7"/>
      <c r="L2321" s="72"/>
      <c r="M2321" s="99"/>
    </row>
    <row r="2322" spans="1:13" s="6" customFormat="1" hidden="1">
      <c r="A2322" s="87"/>
      <c r="G2322" s="3"/>
      <c r="J2322" s="7"/>
      <c r="L2322" s="72"/>
      <c r="M2322" s="99"/>
    </row>
    <row r="2323" spans="1:13" s="6" customFormat="1" hidden="1">
      <c r="A2323" s="87"/>
      <c r="G2323" s="3"/>
      <c r="J2323" s="7"/>
      <c r="L2323" s="72"/>
      <c r="M2323" s="99"/>
    </row>
    <row r="2324" spans="1:13" s="6" customFormat="1" hidden="1">
      <c r="A2324" s="87"/>
      <c r="G2324" s="3"/>
      <c r="J2324" s="7"/>
      <c r="L2324" s="72"/>
      <c r="M2324" s="99"/>
    </row>
    <row r="2325" spans="1:13" s="6" customFormat="1" hidden="1">
      <c r="A2325" s="87"/>
      <c r="G2325" s="3"/>
      <c r="J2325" s="7"/>
      <c r="L2325" s="72"/>
      <c r="M2325" s="99"/>
    </row>
    <row r="2326" spans="1:13" s="6" customFormat="1" hidden="1">
      <c r="A2326" s="87"/>
      <c r="G2326" s="3"/>
      <c r="J2326" s="7"/>
      <c r="L2326" s="72"/>
      <c r="M2326" s="99"/>
    </row>
    <row r="2327" spans="1:13" s="6" customFormat="1" hidden="1">
      <c r="A2327" s="87"/>
      <c r="G2327" s="3"/>
      <c r="J2327" s="7"/>
      <c r="L2327" s="72"/>
      <c r="M2327" s="99"/>
    </row>
    <row r="2328" spans="1:13" s="6" customFormat="1" hidden="1">
      <c r="A2328" s="87"/>
      <c r="G2328" s="3"/>
      <c r="J2328" s="7"/>
      <c r="L2328" s="72"/>
      <c r="M2328" s="99"/>
    </row>
    <row r="2329" spans="1:13" s="6" customFormat="1" hidden="1">
      <c r="A2329" s="87"/>
      <c r="G2329" s="3"/>
      <c r="J2329" s="7"/>
      <c r="L2329" s="72"/>
      <c r="M2329" s="99"/>
    </row>
    <row r="2330" spans="1:13" s="6" customFormat="1" hidden="1">
      <c r="A2330" s="87"/>
      <c r="G2330" s="3"/>
      <c r="J2330" s="7"/>
      <c r="L2330" s="72"/>
      <c r="M2330" s="99"/>
    </row>
    <row r="2331" spans="1:13" s="6" customFormat="1" hidden="1">
      <c r="A2331" s="87"/>
      <c r="G2331" s="3"/>
      <c r="J2331" s="7"/>
      <c r="L2331" s="72"/>
      <c r="M2331" s="99"/>
    </row>
    <row r="2332" spans="1:13" s="6" customFormat="1" hidden="1">
      <c r="A2332" s="87"/>
      <c r="G2332" s="3"/>
      <c r="J2332" s="7"/>
      <c r="L2332" s="72"/>
      <c r="M2332" s="99"/>
    </row>
    <row r="2333" spans="1:13" s="6" customFormat="1" hidden="1">
      <c r="A2333" s="87"/>
      <c r="G2333" s="3"/>
      <c r="J2333" s="7"/>
      <c r="L2333" s="72"/>
      <c r="M2333" s="99"/>
    </row>
    <row r="2334" spans="1:13" s="6" customFormat="1" hidden="1">
      <c r="A2334" s="87"/>
      <c r="G2334" s="3"/>
      <c r="J2334" s="7"/>
      <c r="L2334" s="72"/>
      <c r="M2334" s="99"/>
    </row>
    <row r="2335" spans="1:13" s="6" customFormat="1" hidden="1">
      <c r="A2335" s="87"/>
      <c r="G2335" s="3"/>
      <c r="J2335" s="7"/>
      <c r="L2335" s="72"/>
      <c r="M2335" s="99"/>
    </row>
    <row r="2336" spans="1:13" s="6" customFormat="1" hidden="1">
      <c r="A2336" s="87"/>
      <c r="G2336" s="3"/>
      <c r="J2336" s="7"/>
      <c r="L2336" s="72"/>
      <c r="M2336" s="99"/>
    </row>
    <row r="2337" spans="1:13" s="6" customFormat="1" hidden="1">
      <c r="A2337" s="87"/>
      <c r="G2337" s="3"/>
      <c r="J2337" s="7"/>
      <c r="L2337" s="72"/>
      <c r="M2337" s="99"/>
    </row>
    <row r="2338" spans="1:13" s="6" customFormat="1" hidden="1">
      <c r="A2338" s="87"/>
      <c r="G2338" s="3"/>
      <c r="J2338" s="7"/>
      <c r="L2338" s="72"/>
      <c r="M2338" s="99"/>
    </row>
    <row r="2339" spans="1:13" s="6" customFormat="1" hidden="1">
      <c r="A2339" s="87"/>
      <c r="G2339" s="3"/>
      <c r="J2339" s="7"/>
      <c r="L2339" s="72"/>
      <c r="M2339" s="99"/>
    </row>
    <row r="2340" spans="1:13" s="6" customFormat="1" hidden="1">
      <c r="A2340" s="87"/>
      <c r="G2340" s="3"/>
      <c r="J2340" s="7"/>
      <c r="L2340" s="72"/>
      <c r="M2340" s="99"/>
    </row>
    <row r="2341" spans="1:13" s="6" customFormat="1" hidden="1">
      <c r="A2341" s="87"/>
      <c r="G2341" s="3"/>
      <c r="J2341" s="7"/>
      <c r="L2341" s="72"/>
      <c r="M2341" s="99"/>
    </row>
    <row r="2342" spans="1:13" s="6" customFormat="1" hidden="1">
      <c r="A2342" s="87"/>
      <c r="G2342" s="3"/>
      <c r="J2342" s="7"/>
      <c r="L2342" s="72"/>
      <c r="M2342" s="99"/>
    </row>
    <row r="2343" spans="1:13" s="6" customFormat="1" hidden="1">
      <c r="A2343" s="87"/>
      <c r="G2343" s="3"/>
      <c r="J2343" s="7"/>
      <c r="L2343" s="72"/>
      <c r="M2343" s="99"/>
    </row>
    <row r="2344" spans="1:13" s="6" customFormat="1" hidden="1">
      <c r="A2344" s="87"/>
      <c r="G2344" s="3"/>
      <c r="J2344" s="7"/>
      <c r="L2344" s="72"/>
      <c r="M2344" s="99"/>
    </row>
    <row r="2345" spans="1:13" s="6" customFormat="1" hidden="1">
      <c r="A2345" s="87"/>
      <c r="G2345" s="3"/>
      <c r="J2345" s="7"/>
      <c r="L2345" s="72"/>
      <c r="M2345" s="99"/>
    </row>
    <row r="2346" spans="1:13" s="6" customFormat="1" hidden="1">
      <c r="A2346" s="87"/>
      <c r="G2346" s="3"/>
      <c r="J2346" s="7"/>
      <c r="L2346" s="72"/>
      <c r="M2346" s="99"/>
    </row>
    <row r="2347" spans="1:13" s="6" customFormat="1" hidden="1">
      <c r="A2347" s="87"/>
      <c r="G2347" s="3"/>
      <c r="J2347" s="7"/>
      <c r="L2347" s="72"/>
      <c r="M2347" s="99"/>
    </row>
    <row r="2348" spans="1:13" s="6" customFormat="1" hidden="1">
      <c r="A2348" s="87"/>
      <c r="G2348" s="3"/>
      <c r="J2348" s="7"/>
      <c r="L2348" s="72"/>
      <c r="M2348" s="99"/>
    </row>
    <row r="2349" spans="1:13" s="6" customFormat="1" hidden="1">
      <c r="A2349" s="87"/>
      <c r="G2349" s="3"/>
      <c r="J2349" s="7"/>
      <c r="L2349" s="72"/>
      <c r="M2349" s="99"/>
    </row>
    <row r="2350" spans="1:13" s="6" customFormat="1" hidden="1">
      <c r="A2350" s="87"/>
      <c r="G2350" s="3"/>
      <c r="J2350" s="7"/>
      <c r="L2350" s="72"/>
      <c r="M2350" s="99"/>
    </row>
    <row r="2351" spans="1:13" s="6" customFormat="1" hidden="1">
      <c r="A2351" s="87"/>
      <c r="G2351" s="3"/>
      <c r="J2351" s="7"/>
      <c r="L2351" s="72"/>
      <c r="M2351" s="99"/>
    </row>
    <row r="2352" spans="1:13" s="6" customFormat="1" hidden="1">
      <c r="A2352" s="87"/>
      <c r="G2352" s="3"/>
      <c r="J2352" s="7"/>
      <c r="L2352" s="72"/>
      <c r="M2352" s="99"/>
    </row>
    <row r="2353" spans="1:13" s="6" customFormat="1" hidden="1">
      <c r="A2353" s="87"/>
      <c r="G2353" s="3"/>
      <c r="J2353" s="7"/>
      <c r="L2353" s="72"/>
      <c r="M2353" s="99"/>
    </row>
    <row r="2354" spans="1:13" s="6" customFormat="1" hidden="1">
      <c r="A2354" s="87"/>
      <c r="G2354" s="3"/>
      <c r="J2354" s="7"/>
      <c r="L2354" s="72"/>
      <c r="M2354" s="99"/>
    </row>
    <row r="2355" spans="1:13" s="6" customFormat="1" hidden="1">
      <c r="A2355" s="87"/>
      <c r="G2355" s="3"/>
      <c r="J2355" s="7"/>
      <c r="L2355" s="72"/>
      <c r="M2355" s="99"/>
    </row>
    <row r="2356" spans="1:13" s="6" customFormat="1" hidden="1">
      <c r="A2356" s="87"/>
      <c r="G2356" s="3"/>
      <c r="J2356" s="7"/>
      <c r="L2356" s="72"/>
      <c r="M2356" s="99"/>
    </row>
    <row r="2357" spans="1:13" s="6" customFormat="1" hidden="1">
      <c r="A2357" s="87"/>
      <c r="G2357" s="3"/>
      <c r="J2357" s="7"/>
      <c r="L2357" s="72"/>
      <c r="M2357" s="99"/>
    </row>
    <row r="2358" spans="1:13" s="6" customFormat="1" hidden="1">
      <c r="A2358" s="87"/>
      <c r="G2358" s="3"/>
      <c r="J2358" s="7"/>
      <c r="L2358" s="72"/>
      <c r="M2358" s="99"/>
    </row>
    <row r="2359" spans="1:13" s="6" customFormat="1" hidden="1">
      <c r="A2359" s="87"/>
      <c r="G2359" s="3"/>
      <c r="J2359" s="7"/>
      <c r="L2359" s="72"/>
      <c r="M2359" s="99"/>
    </row>
    <row r="2360" spans="1:13" s="6" customFormat="1" hidden="1">
      <c r="A2360" s="87"/>
      <c r="G2360" s="3"/>
      <c r="J2360" s="7"/>
      <c r="L2360" s="72"/>
      <c r="M2360" s="99"/>
    </row>
    <row r="2361" spans="1:13" s="6" customFormat="1" hidden="1">
      <c r="A2361" s="87"/>
      <c r="G2361" s="3"/>
      <c r="J2361" s="7"/>
      <c r="L2361" s="72"/>
      <c r="M2361" s="99"/>
    </row>
    <row r="2362" spans="1:13" s="6" customFormat="1" hidden="1">
      <c r="A2362" s="87"/>
      <c r="G2362" s="3"/>
      <c r="J2362" s="7"/>
      <c r="L2362" s="72"/>
      <c r="M2362" s="99"/>
    </row>
    <row r="2363" spans="1:13" s="6" customFormat="1" hidden="1">
      <c r="A2363" s="87"/>
      <c r="G2363" s="3"/>
      <c r="J2363" s="7"/>
      <c r="L2363" s="72"/>
      <c r="M2363" s="99"/>
    </row>
    <row r="2364" spans="1:13" s="6" customFormat="1" hidden="1">
      <c r="A2364" s="87"/>
      <c r="G2364" s="3"/>
      <c r="J2364" s="7"/>
      <c r="L2364" s="72"/>
      <c r="M2364" s="99"/>
    </row>
    <row r="2365" spans="1:13" s="6" customFormat="1" hidden="1">
      <c r="A2365" s="87"/>
      <c r="G2365" s="3"/>
      <c r="J2365" s="7"/>
      <c r="L2365" s="72"/>
      <c r="M2365" s="99"/>
    </row>
    <row r="2366" spans="1:13" s="6" customFormat="1" hidden="1">
      <c r="A2366" s="87"/>
      <c r="G2366" s="3"/>
      <c r="J2366" s="7"/>
      <c r="L2366" s="72"/>
      <c r="M2366" s="99"/>
    </row>
    <row r="2367" spans="1:13" s="6" customFormat="1" hidden="1">
      <c r="A2367" s="87"/>
      <c r="G2367" s="3"/>
      <c r="J2367" s="7"/>
      <c r="L2367" s="72"/>
      <c r="M2367" s="99"/>
    </row>
    <row r="2368" spans="1:13" s="6" customFormat="1" hidden="1">
      <c r="A2368" s="87"/>
      <c r="G2368" s="3"/>
      <c r="J2368" s="7"/>
      <c r="L2368" s="72"/>
      <c r="M2368" s="99"/>
    </row>
    <row r="2369" spans="1:13" s="6" customFormat="1" hidden="1">
      <c r="A2369" s="87"/>
      <c r="G2369" s="3"/>
      <c r="J2369" s="7"/>
      <c r="L2369" s="72"/>
      <c r="M2369" s="99"/>
    </row>
    <row r="2370" spans="1:13" s="6" customFormat="1" hidden="1">
      <c r="A2370" s="87"/>
      <c r="G2370" s="3"/>
      <c r="J2370" s="7"/>
      <c r="L2370" s="72"/>
      <c r="M2370" s="99"/>
    </row>
    <row r="2371" spans="1:13" s="6" customFormat="1" hidden="1">
      <c r="A2371" s="87"/>
      <c r="G2371" s="3"/>
      <c r="J2371" s="7"/>
      <c r="L2371" s="72"/>
      <c r="M2371" s="99"/>
    </row>
    <row r="2372" spans="1:13" s="6" customFormat="1" hidden="1">
      <c r="A2372" s="87"/>
      <c r="G2372" s="3"/>
      <c r="J2372" s="7"/>
      <c r="L2372" s="72"/>
      <c r="M2372" s="99"/>
    </row>
    <row r="2373" spans="1:13" s="6" customFormat="1" hidden="1">
      <c r="A2373" s="87"/>
      <c r="G2373" s="3"/>
      <c r="J2373" s="7"/>
      <c r="L2373" s="72"/>
      <c r="M2373" s="99"/>
    </row>
    <row r="2374" spans="1:13" s="6" customFormat="1" hidden="1">
      <c r="A2374" s="87"/>
      <c r="G2374" s="3"/>
      <c r="J2374" s="7"/>
      <c r="L2374" s="72"/>
      <c r="M2374" s="99"/>
    </row>
    <row r="2375" spans="1:13" s="6" customFormat="1" hidden="1">
      <c r="A2375" s="87"/>
      <c r="G2375" s="3"/>
      <c r="J2375" s="7"/>
      <c r="L2375" s="72"/>
      <c r="M2375" s="99"/>
    </row>
    <row r="2376" spans="1:13" s="6" customFormat="1" hidden="1">
      <c r="A2376" s="87"/>
      <c r="G2376" s="3"/>
      <c r="J2376" s="7"/>
      <c r="L2376" s="72"/>
      <c r="M2376" s="99"/>
    </row>
    <row r="2377" spans="1:13" s="6" customFormat="1" hidden="1">
      <c r="A2377" s="87"/>
      <c r="G2377" s="3"/>
      <c r="J2377" s="7"/>
      <c r="L2377" s="72"/>
      <c r="M2377" s="99"/>
    </row>
    <row r="2378" spans="1:13" s="6" customFormat="1" hidden="1">
      <c r="A2378" s="87"/>
      <c r="G2378" s="3"/>
      <c r="J2378" s="7"/>
      <c r="L2378" s="72"/>
      <c r="M2378" s="99"/>
    </row>
    <row r="2379" spans="1:13" s="6" customFormat="1" hidden="1">
      <c r="A2379" s="87"/>
      <c r="G2379" s="3"/>
      <c r="J2379" s="7"/>
      <c r="L2379" s="72"/>
      <c r="M2379" s="99"/>
    </row>
    <row r="2380" spans="1:13" s="6" customFormat="1" hidden="1">
      <c r="A2380" s="87"/>
      <c r="G2380" s="3"/>
      <c r="J2380" s="7"/>
      <c r="L2380" s="72"/>
      <c r="M2380" s="99"/>
    </row>
    <row r="2381" spans="1:13" s="6" customFormat="1" hidden="1">
      <c r="A2381" s="87"/>
      <c r="G2381" s="3"/>
      <c r="J2381" s="7"/>
      <c r="L2381" s="72"/>
      <c r="M2381" s="99"/>
    </row>
    <row r="2382" spans="1:13" s="6" customFormat="1" hidden="1">
      <c r="A2382" s="87"/>
      <c r="G2382" s="3"/>
      <c r="J2382" s="7"/>
      <c r="L2382" s="72"/>
      <c r="M2382" s="99"/>
    </row>
    <row r="2383" spans="1:13" s="6" customFormat="1" hidden="1">
      <c r="A2383" s="87"/>
      <c r="G2383" s="3"/>
      <c r="J2383" s="7"/>
      <c r="L2383" s="72"/>
      <c r="M2383" s="99"/>
    </row>
    <row r="2384" spans="1:13" s="6" customFormat="1" hidden="1">
      <c r="A2384" s="87"/>
      <c r="G2384" s="3"/>
      <c r="J2384" s="7"/>
      <c r="L2384" s="72"/>
      <c r="M2384" s="99"/>
    </row>
    <row r="2385" spans="1:13" s="6" customFormat="1" hidden="1">
      <c r="A2385" s="87"/>
      <c r="G2385" s="3"/>
      <c r="J2385" s="7"/>
      <c r="L2385" s="72"/>
      <c r="M2385" s="99"/>
    </row>
    <row r="2386" spans="1:13" s="6" customFormat="1" hidden="1">
      <c r="A2386" s="87"/>
      <c r="G2386" s="3"/>
      <c r="J2386" s="7"/>
      <c r="L2386" s="72"/>
      <c r="M2386" s="99"/>
    </row>
    <row r="2387" spans="1:13" s="6" customFormat="1" hidden="1">
      <c r="A2387" s="87"/>
      <c r="G2387" s="3"/>
      <c r="J2387" s="7"/>
      <c r="L2387" s="72"/>
      <c r="M2387" s="99"/>
    </row>
    <row r="2388" spans="1:13" s="6" customFormat="1" hidden="1">
      <c r="A2388" s="87"/>
      <c r="G2388" s="3"/>
      <c r="J2388" s="7"/>
      <c r="L2388" s="72"/>
      <c r="M2388" s="99"/>
    </row>
    <row r="2389" spans="1:13" s="6" customFormat="1" hidden="1">
      <c r="A2389" s="87"/>
      <c r="G2389" s="3"/>
      <c r="J2389" s="7"/>
      <c r="L2389" s="72"/>
      <c r="M2389" s="99"/>
    </row>
    <row r="2390" spans="1:13" s="6" customFormat="1" hidden="1">
      <c r="A2390" s="87"/>
      <c r="G2390" s="3"/>
      <c r="J2390" s="7"/>
      <c r="L2390" s="72"/>
      <c r="M2390" s="99"/>
    </row>
    <row r="2391" spans="1:13" s="6" customFormat="1" hidden="1">
      <c r="A2391" s="87"/>
      <c r="G2391" s="3"/>
      <c r="J2391" s="7"/>
      <c r="L2391" s="72"/>
      <c r="M2391" s="99"/>
    </row>
    <row r="2392" spans="1:13" s="6" customFormat="1" hidden="1">
      <c r="A2392" s="87"/>
      <c r="G2392" s="3"/>
      <c r="J2392" s="7"/>
      <c r="L2392" s="72"/>
      <c r="M2392" s="99"/>
    </row>
    <row r="2393" spans="1:13" s="6" customFormat="1" hidden="1">
      <c r="A2393" s="87"/>
      <c r="G2393" s="3"/>
      <c r="J2393" s="7"/>
      <c r="L2393" s="72"/>
      <c r="M2393" s="99"/>
    </row>
    <row r="2394" spans="1:13" s="6" customFormat="1" hidden="1">
      <c r="A2394" s="87"/>
      <c r="G2394" s="3"/>
      <c r="J2394" s="7"/>
      <c r="L2394" s="72"/>
      <c r="M2394" s="99"/>
    </row>
    <row r="2395" spans="1:13" s="6" customFormat="1" hidden="1">
      <c r="A2395" s="87"/>
      <c r="G2395" s="3"/>
      <c r="J2395" s="7"/>
      <c r="L2395" s="72"/>
      <c r="M2395" s="99"/>
    </row>
    <row r="2396" spans="1:13" s="6" customFormat="1" hidden="1">
      <c r="A2396" s="87"/>
      <c r="G2396" s="3"/>
      <c r="J2396" s="7"/>
      <c r="L2396" s="72"/>
      <c r="M2396" s="99"/>
    </row>
    <row r="2397" spans="1:13" s="6" customFormat="1" hidden="1">
      <c r="A2397" s="87"/>
      <c r="G2397" s="3"/>
      <c r="J2397" s="7"/>
      <c r="L2397" s="72"/>
      <c r="M2397" s="99"/>
    </row>
    <row r="2398" spans="1:13" s="6" customFormat="1" hidden="1">
      <c r="A2398" s="87"/>
      <c r="G2398" s="3"/>
      <c r="J2398" s="7"/>
      <c r="L2398" s="72"/>
      <c r="M2398" s="99"/>
    </row>
    <row r="2399" spans="1:13" s="6" customFormat="1" hidden="1">
      <c r="A2399" s="87"/>
      <c r="G2399" s="3"/>
      <c r="J2399" s="7"/>
      <c r="L2399" s="72"/>
      <c r="M2399" s="99"/>
    </row>
    <row r="2400" spans="1:13" s="6" customFormat="1" hidden="1">
      <c r="A2400" s="87"/>
      <c r="G2400" s="3"/>
      <c r="J2400" s="7"/>
      <c r="L2400" s="72"/>
      <c r="M2400" s="99"/>
    </row>
    <row r="2401" spans="1:13" s="6" customFormat="1" hidden="1">
      <c r="A2401" s="87"/>
      <c r="G2401" s="3"/>
      <c r="J2401" s="7"/>
      <c r="L2401" s="72"/>
      <c r="M2401" s="99"/>
    </row>
    <row r="2402" spans="1:13" s="6" customFormat="1" hidden="1">
      <c r="A2402" s="87"/>
      <c r="G2402" s="3"/>
      <c r="J2402" s="7"/>
      <c r="L2402" s="72"/>
      <c r="M2402" s="99"/>
    </row>
    <row r="2403" spans="1:13" s="6" customFormat="1" hidden="1">
      <c r="A2403" s="87"/>
      <c r="G2403" s="3"/>
      <c r="J2403" s="7"/>
      <c r="L2403" s="72"/>
      <c r="M2403" s="99"/>
    </row>
    <row r="2404" spans="1:13" s="6" customFormat="1" hidden="1">
      <c r="A2404" s="87"/>
      <c r="G2404" s="3"/>
      <c r="J2404" s="7"/>
      <c r="L2404" s="72"/>
      <c r="M2404" s="99"/>
    </row>
    <row r="2405" spans="1:13" s="6" customFormat="1" hidden="1">
      <c r="A2405" s="87"/>
      <c r="G2405" s="3"/>
      <c r="J2405" s="7"/>
      <c r="L2405" s="72"/>
      <c r="M2405" s="99"/>
    </row>
    <row r="2406" spans="1:13" s="6" customFormat="1" hidden="1">
      <c r="A2406" s="87"/>
      <c r="G2406" s="3"/>
      <c r="J2406" s="7"/>
      <c r="L2406" s="72"/>
      <c r="M2406" s="99"/>
    </row>
    <row r="2407" spans="1:13" s="6" customFormat="1" hidden="1">
      <c r="A2407" s="87"/>
      <c r="G2407" s="3"/>
      <c r="J2407" s="7"/>
      <c r="L2407" s="72"/>
      <c r="M2407" s="99"/>
    </row>
    <row r="2408" spans="1:13" s="6" customFormat="1" hidden="1">
      <c r="A2408" s="87"/>
      <c r="G2408" s="3"/>
      <c r="J2408" s="7"/>
      <c r="L2408" s="72"/>
      <c r="M2408" s="99"/>
    </row>
    <row r="2409" spans="1:13" s="6" customFormat="1" hidden="1">
      <c r="A2409" s="87"/>
      <c r="G2409" s="3"/>
      <c r="J2409" s="7"/>
      <c r="L2409" s="72"/>
      <c r="M2409" s="99"/>
    </row>
    <row r="2410" spans="1:13" s="6" customFormat="1" hidden="1">
      <c r="A2410" s="87"/>
      <c r="G2410" s="3"/>
      <c r="J2410" s="7"/>
      <c r="L2410" s="72"/>
      <c r="M2410" s="99"/>
    </row>
    <row r="2411" spans="1:13" s="6" customFormat="1" hidden="1">
      <c r="A2411" s="87"/>
      <c r="G2411" s="3"/>
      <c r="J2411" s="7"/>
      <c r="L2411" s="72"/>
      <c r="M2411" s="99"/>
    </row>
    <row r="2412" spans="1:13" s="6" customFormat="1" hidden="1">
      <c r="A2412" s="87"/>
      <c r="G2412" s="3"/>
      <c r="J2412" s="7"/>
      <c r="L2412" s="72"/>
      <c r="M2412" s="99"/>
    </row>
    <row r="2413" spans="1:13" s="6" customFormat="1" hidden="1">
      <c r="A2413" s="87"/>
      <c r="G2413" s="3"/>
      <c r="J2413" s="7"/>
      <c r="L2413" s="72"/>
      <c r="M2413" s="99"/>
    </row>
    <row r="2414" spans="1:13" s="6" customFormat="1" hidden="1">
      <c r="A2414" s="87"/>
      <c r="G2414" s="3"/>
      <c r="J2414" s="7"/>
      <c r="L2414" s="72"/>
      <c r="M2414" s="99"/>
    </row>
    <row r="2415" spans="1:13" s="6" customFormat="1" hidden="1">
      <c r="A2415" s="87"/>
      <c r="G2415" s="3"/>
      <c r="J2415" s="7"/>
      <c r="L2415" s="72"/>
      <c r="M2415" s="99"/>
    </row>
    <row r="2416" spans="1:13" s="6" customFormat="1" hidden="1">
      <c r="A2416" s="87"/>
      <c r="G2416" s="3"/>
      <c r="J2416" s="7"/>
      <c r="L2416" s="72"/>
      <c r="M2416" s="99"/>
    </row>
    <row r="2417" spans="1:13" s="6" customFormat="1" hidden="1">
      <c r="A2417" s="87"/>
      <c r="G2417" s="3"/>
      <c r="J2417" s="7"/>
      <c r="L2417" s="72"/>
      <c r="M2417" s="99"/>
    </row>
    <row r="2418" spans="1:13" s="6" customFormat="1" hidden="1">
      <c r="A2418" s="87"/>
      <c r="G2418" s="3"/>
      <c r="J2418" s="7"/>
      <c r="L2418" s="72"/>
      <c r="M2418" s="99"/>
    </row>
    <row r="2419" spans="1:13" s="6" customFormat="1" hidden="1">
      <c r="A2419" s="87"/>
      <c r="G2419" s="3"/>
      <c r="J2419" s="7"/>
      <c r="L2419" s="72"/>
      <c r="M2419" s="99"/>
    </row>
    <row r="2420" spans="1:13" s="6" customFormat="1" hidden="1">
      <c r="A2420" s="87"/>
      <c r="G2420" s="3"/>
      <c r="J2420" s="7"/>
      <c r="L2420" s="72"/>
      <c r="M2420" s="99"/>
    </row>
    <row r="2421" spans="1:13" s="6" customFormat="1" hidden="1">
      <c r="A2421" s="87"/>
      <c r="G2421" s="3"/>
      <c r="J2421" s="7"/>
      <c r="L2421" s="72"/>
      <c r="M2421" s="99"/>
    </row>
    <row r="2422" spans="1:13" s="6" customFormat="1" hidden="1">
      <c r="A2422" s="87"/>
      <c r="G2422" s="3"/>
      <c r="J2422" s="7"/>
      <c r="L2422" s="72"/>
      <c r="M2422" s="99"/>
    </row>
    <row r="2423" spans="1:13" s="6" customFormat="1" hidden="1">
      <c r="A2423" s="87"/>
      <c r="G2423" s="3"/>
      <c r="J2423" s="7"/>
      <c r="L2423" s="72"/>
      <c r="M2423" s="99"/>
    </row>
    <row r="2424" spans="1:13" s="6" customFormat="1" hidden="1">
      <c r="A2424" s="87"/>
      <c r="G2424" s="3"/>
      <c r="J2424" s="7"/>
      <c r="L2424" s="72"/>
      <c r="M2424" s="99"/>
    </row>
    <row r="2425" spans="1:13" s="6" customFormat="1" hidden="1">
      <c r="A2425" s="87"/>
      <c r="G2425" s="3"/>
      <c r="J2425" s="7"/>
      <c r="L2425" s="72"/>
      <c r="M2425" s="99"/>
    </row>
    <row r="2426" spans="1:13" s="6" customFormat="1" hidden="1">
      <c r="A2426" s="87"/>
      <c r="G2426" s="3"/>
      <c r="J2426" s="7"/>
      <c r="L2426" s="72"/>
      <c r="M2426" s="99"/>
    </row>
    <row r="2427" spans="1:13" s="6" customFormat="1" hidden="1">
      <c r="A2427" s="87"/>
      <c r="G2427" s="3"/>
      <c r="J2427" s="7"/>
      <c r="L2427" s="72"/>
      <c r="M2427" s="99"/>
    </row>
    <row r="2428" spans="1:13" s="6" customFormat="1" hidden="1">
      <c r="A2428" s="87"/>
      <c r="G2428" s="3"/>
      <c r="J2428" s="7"/>
      <c r="L2428" s="72"/>
      <c r="M2428" s="99"/>
    </row>
    <row r="2429" spans="1:13" s="6" customFormat="1" hidden="1">
      <c r="A2429" s="87"/>
      <c r="G2429" s="3"/>
      <c r="J2429" s="7"/>
      <c r="L2429" s="72"/>
      <c r="M2429" s="99"/>
    </row>
    <row r="2430" spans="1:13" s="6" customFormat="1" hidden="1">
      <c r="A2430" s="87"/>
      <c r="G2430" s="3"/>
      <c r="J2430" s="7"/>
      <c r="L2430" s="72"/>
      <c r="M2430" s="99"/>
    </row>
    <row r="2431" spans="1:13" s="6" customFormat="1" hidden="1">
      <c r="A2431" s="87"/>
      <c r="G2431" s="3"/>
      <c r="J2431" s="7"/>
      <c r="L2431" s="72"/>
      <c r="M2431" s="99"/>
    </row>
    <row r="2432" spans="1:13" s="6" customFormat="1" hidden="1">
      <c r="A2432" s="87"/>
      <c r="G2432" s="3"/>
      <c r="J2432" s="7"/>
      <c r="L2432" s="72"/>
      <c r="M2432" s="99"/>
    </row>
    <row r="2433" spans="1:13" s="6" customFormat="1" hidden="1">
      <c r="A2433" s="87"/>
      <c r="G2433" s="3"/>
      <c r="J2433" s="7"/>
      <c r="L2433" s="72"/>
      <c r="M2433" s="99"/>
    </row>
    <row r="2434" spans="1:13" s="6" customFormat="1" hidden="1">
      <c r="A2434" s="87"/>
      <c r="G2434" s="3"/>
      <c r="J2434" s="7"/>
      <c r="L2434" s="72"/>
      <c r="M2434" s="99"/>
    </row>
    <row r="2435" spans="1:13" s="6" customFormat="1" hidden="1">
      <c r="A2435" s="87"/>
      <c r="G2435" s="3"/>
      <c r="J2435" s="7"/>
      <c r="L2435" s="72"/>
      <c r="M2435" s="99"/>
    </row>
    <row r="2436" spans="1:13" s="6" customFormat="1" hidden="1">
      <c r="A2436" s="87"/>
      <c r="G2436" s="3"/>
      <c r="J2436" s="7"/>
      <c r="L2436" s="72"/>
      <c r="M2436" s="99"/>
    </row>
    <row r="2437" spans="1:13" s="6" customFormat="1" hidden="1">
      <c r="A2437" s="87"/>
      <c r="G2437" s="3"/>
      <c r="J2437" s="7"/>
      <c r="L2437" s="72"/>
      <c r="M2437" s="99"/>
    </row>
    <row r="2438" spans="1:13" s="6" customFormat="1" hidden="1">
      <c r="A2438" s="87"/>
      <c r="G2438" s="3"/>
      <c r="J2438" s="7"/>
      <c r="L2438" s="72"/>
      <c r="M2438" s="99"/>
    </row>
    <row r="2439" spans="1:13" s="6" customFormat="1" hidden="1">
      <c r="A2439" s="87"/>
      <c r="G2439" s="3"/>
      <c r="J2439" s="7"/>
      <c r="L2439" s="72"/>
      <c r="M2439" s="99"/>
    </row>
    <row r="2440" spans="1:13" s="6" customFormat="1" hidden="1">
      <c r="A2440" s="87"/>
      <c r="G2440" s="3"/>
      <c r="J2440" s="7"/>
      <c r="L2440" s="72"/>
      <c r="M2440" s="99"/>
    </row>
    <row r="2441" spans="1:13" s="6" customFormat="1" hidden="1">
      <c r="A2441" s="87"/>
      <c r="G2441" s="3"/>
      <c r="J2441" s="7"/>
      <c r="L2441" s="72"/>
      <c r="M2441" s="99"/>
    </row>
    <row r="2442" spans="1:13" s="6" customFormat="1" hidden="1">
      <c r="A2442" s="87"/>
      <c r="G2442" s="3"/>
      <c r="J2442" s="7"/>
      <c r="L2442" s="72"/>
      <c r="M2442" s="99"/>
    </row>
    <row r="2443" spans="1:13" s="6" customFormat="1" hidden="1">
      <c r="A2443" s="87"/>
      <c r="G2443" s="3"/>
      <c r="J2443" s="7"/>
      <c r="L2443" s="72"/>
      <c r="M2443" s="99"/>
    </row>
    <row r="2444" spans="1:13" s="6" customFormat="1" hidden="1">
      <c r="A2444" s="87"/>
      <c r="G2444" s="3"/>
      <c r="J2444" s="7"/>
      <c r="L2444" s="72"/>
      <c r="M2444" s="99"/>
    </row>
    <row r="2445" spans="1:13" s="6" customFormat="1" hidden="1">
      <c r="A2445" s="87"/>
      <c r="G2445" s="3"/>
      <c r="J2445" s="7"/>
      <c r="L2445" s="72"/>
      <c r="M2445" s="99"/>
    </row>
    <row r="2446" spans="1:13" s="6" customFormat="1" hidden="1">
      <c r="A2446" s="87"/>
      <c r="G2446" s="3"/>
      <c r="J2446" s="7"/>
      <c r="L2446" s="72"/>
      <c r="M2446" s="99"/>
    </row>
    <row r="2447" spans="1:13" s="6" customFormat="1" hidden="1">
      <c r="A2447" s="87"/>
      <c r="G2447" s="3"/>
      <c r="J2447" s="7"/>
      <c r="L2447" s="72"/>
      <c r="M2447" s="99"/>
    </row>
    <row r="2448" spans="1:13" s="6" customFormat="1" hidden="1">
      <c r="A2448" s="87"/>
      <c r="G2448" s="3"/>
      <c r="J2448" s="7"/>
      <c r="L2448" s="72"/>
      <c r="M2448" s="99"/>
    </row>
    <row r="2449" spans="1:13" s="6" customFormat="1" hidden="1">
      <c r="A2449" s="87"/>
      <c r="G2449" s="3"/>
      <c r="J2449" s="7"/>
      <c r="L2449" s="72"/>
      <c r="M2449" s="99"/>
    </row>
    <row r="2450" spans="1:13" s="6" customFormat="1" hidden="1">
      <c r="A2450" s="87"/>
      <c r="G2450" s="3"/>
      <c r="J2450" s="7"/>
      <c r="L2450" s="72"/>
      <c r="M2450" s="99"/>
    </row>
    <row r="2451" spans="1:13" s="6" customFormat="1" hidden="1">
      <c r="A2451" s="87"/>
      <c r="G2451" s="3"/>
      <c r="J2451" s="7"/>
      <c r="L2451" s="72"/>
      <c r="M2451" s="99"/>
    </row>
    <row r="2452" spans="1:13" s="6" customFormat="1" hidden="1">
      <c r="A2452" s="87"/>
      <c r="G2452" s="3"/>
      <c r="J2452" s="7"/>
      <c r="L2452" s="72"/>
      <c r="M2452" s="99"/>
    </row>
    <row r="2453" spans="1:13" s="6" customFormat="1" hidden="1">
      <c r="A2453" s="87"/>
      <c r="G2453" s="3"/>
      <c r="J2453" s="7"/>
      <c r="L2453" s="72"/>
      <c r="M2453" s="99"/>
    </row>
    <row r="2454" spans="1:13" s="6" customFormat="1" hidden="1">
      <c r="A2454" s="87"/>
      <c r="G2454" s="3"/>
      <c r="J2454" s="7"/>
      <c r="L2454" s="72"/>
      <c r="M2454" s="99"/>
    </row>
    <row r="2455" spans="1:13" s="6" customFormat="1" hidden="1">
      <c r="A2455" s="87"/>
      <c r="G2455" s="3"/>
      <c r="J2455" s="7"/>
      <c r="L2455" s="72"/>
      <c r="M2455" s="99"/>
    </row>
    <row r="2456" spans="1:13" s="6" customFormat="1" hidden="1">
      <c r="A2456" s="87"/>
      <c r="G2456" s="3"/>
      <c r="J2456" s="7"/>
      <c r="L2456" s="72"/>
      <c r="M2456" s="99"/>
    </row>
    <row r="2457" spans="1:13" s="6" customFormat="1" hidden="1">
      <c r="A2457" s="87"/>
      <c r="G2457" s="3"/>
      <c r="J2457" s="7"/>
      <c r="L2457" s="72"/>
      <c r="M2457" s="99"/>
    </row>
    <row r="2458" spans="1:13" s="6" customFormat="1" hidden="1">
      <c r="A2458" s="87"/>
      <c r="G2458" s="3"/>
      <c r="J2458" s="7"/>
      <c r="L2458" s="72"/>
      <c r="M2458" s="99"/>
    </row>
    <row r="2459" spans="1:13" s="6" customFormat="1" hidden="1">
      <c r="A2459" s="87"/>
      <c r="G2459" s="3"/>
      <c r="J2459" s="7"/>
      <c r="L2459" s="72"/>
      <c r="M2459" s="99"/>
    </row>
    <row r="2460" spans="1:13" s="6" customFormat="1" hidden="1">
      <c r="A2460" s="87"/>
      <c r="G2460" s="3"/>
      <c r="J2460" s="7"/>
      <c r="L2460" s="72"/>
      <c r="M2460" s="99"/>
    </row>
    <row r="2461" spans="1:13" s="6" customFormat="1" hidden="1">
      <c r="A2461" s="87"/>
      <c r="G2461" s="3"/>
      <c r="J2461" s="7"/>
      <c r="L2461" s="72"/>
      <c r="M2461" s="99"/>
    </row>
    <row r="2462" spans="1:13" s="6" customFormat="1" hidden="1">
      <c r="A2462" s="87"/>
      <c r="G2462" s="3"/>
      <c r="J2462" s="7"/>
      <c r="L2462" s="72"/>
      <c r="M2462" s="99"/>
    </row>
    <row r="2463" spans="1:13" s="6" customFormat="1" hidden="1">
      <c r="A2463" s="87"/>
      <c r="G2463" s="3"/>
      <c r="J2463" s="7"/>
      <c r="L2463" s="72"/>
      <c r="M2463" s="99"/>
    </row>
    <row r="2464" spans="1:13" s="6" customFormat="1" hidden="1">
      <c r="A2464" s="87"/>
      <c r="G2464" s="3"/>
      <c r="J2464" s="7"/>
      <c r="L2464" s="72"/>
      <c r="M2464" s="99"/>
    </row>
    <row r="2465" spans="1:13" s="6" customFormat="1" hidden="1">
      <c r="A2465" s="87"/>
      <c r="G2465" s="3"/>
      <c r="J2465" s="7"/>
      <c r="L2465" s="72"/>
      <c r="M2465" s="99"/>
    </row>
    <row r="2466" spans="1:13" s="6" customFormat="1" hidden="1">
      <c r="A2466" s="87"/>
      <c r="G2466" s="3"/>
      <c r="J2466" s="7"/>
      <c r="L2466" s="72"/>
      <c r="M2466" s="99"/>
    </row>
    <row r="2467" spans="1:13" s="6" customFormat="1" hidden="1">
      <c r="A2467" s="87"/>
      <c r="G2467" s="3"/>
      <c r="J2467" s="7"/>
      <c r="L2467" s="72"/>
      <c r="M2467" s="99"/>
    </row>
    <row r="2468" spans="1:13" s="6" customFormat="1" hidden="1">
      <c r="A2468" s="87"/>
      <c r="G2468" s="3"/>
      <c r="J2468" s="7"/>
      <c r="L2468" s="72"/>
      <c r="M2468" s="99"/>
    </row>
    <row r="2469" spans="1:13" s="6" customFormat="1" hidden="1">
      <c r="A2469" s="87"/>
      <c r="G2469" s="3"/>
      <c r="J2469" s="7"/>
      <c r="L2469" s="72"/>
      <c r="M2469" s="99"/>
    </row>
    <row r="2470" spans="1:13" s="6" customFormat="1" hidden="1">
      <c r="A2470" s="87"/>
      <c r="G2470" s="3"/>
      <c r="J2470" s="7"/>
      <c r="L2470" s="72"/>
      <c r="M2470" s="99"/>
    </row>
    <row r="2471" spans="1:13" s="6" customFormat="1" hidden="1">
      <c r="A2471" s="87"/>
      <c r="G2471" s="3"/>
      <c r="J2471" s="7"/>
      <c r="L2471" s="72"/>
      <c r="M2471" s="99"/>
    </row>
    <row r="2472" spans="1:13" s="6" customFormat="1" hidden="1">
      <c r="A2472" s="87"/>
      <c r="G2472" s="3"/>
      <c r="J2472" s="7"/>
      <c r="L2472" s="72"/>
      <c r="M2472" s="99"/>
    </row>
    <row r="2473" spans="1:13" s="6" customFormat="1" hidden="1">
      <c r="A2473" s="87"/>
      <c r="G2473" s="3"/>
      <c r="J2473" s="7"/>
      <c r="L2473" s="72"/>
      <c r="M2473" s="99"/>
    </row>
    <row r="2474" spans="1:13" s="6" customFormat="1" hidden="1">
      <c r="A2474" s="87"/>
      <c r="G2474" s="3"/>
      <c r="J2474" s="7"/>
      <c r="L2474" s="72"/>
      <c r="M2474" s="99"/>
    </row>
    <row r="2475" spans="1:13" s="6" customFormat="1" hidden="1">
      <c r="A2475" s="87"/>
      <c r="G2475" s="3"/>
      <c r="J2475" s="7"/>
      <c r="L2475" s="72"/>
      <c r="M2475" s="99"/>
    </row>
    <row r="2476" spans="1:13" s="6" customFormat="1" hidden="1">
      <c r="A2476" s="87"/>
      <c r="G2476" s="3"/>
      <c r="J2476" s="7"/>
      <c r="L2476" s="72"/>
      <c r="M2476" s="99"/>
    </row>
    <row r="2477" spans="1:13" s="6" customFormat="1" hidden="1">
      <c r="A2477" s="87"/>
      <c r="G2477" s="3"/>
      <c r="J2477" s="7"/>
      <c r="L2477" s="72"/>
      <c r="M2477" s="99"/>
    </row>
    <row r="2478" spans="1:13" s="6" customFormat="1" hidden="1">
      <c r="A2478" s="87"/>
      <c r="G2478" s="3"/>
      <c r="J2478" s="7"/>
      <c r="L2478" s="72"/>
      <c r="M2478" s="99"/>
    </row>
    <row r="2479" spans="1:13" s="6" customFormat="1" hidden="1">
      <c r="A2479" s="87"/>
      <c r="G2479" s="3"/>
      <c r="J2479" s="7"/>
      <c r="L2479" s="72"/>
      <c r="M2479" s="99"/>
    </row>
    <row r="2480" spans="1:13" s="6" customFormat="1" hidden="1">
      <c r="A2480" s="87"/>
      <c r="G2480" s="3"/>
      <c r="J2480" s="7"/>
      <c r="L2480" s="72"/>
      <c r="M2480" s="99"/>
    </row>
    <row r="2481" spans="1:13" s="6" customFormat="1" hidden="1">
      <c r="A2481" s="87"/>
      <c r="G2481" s="3"/>
      <c r="J2481" s="7"/>
      <c r="L2481" s="72"/>
      <c r="M2481" s="99"/>
    </row>
    <row r="2482" spans="1:13" s="6" customFormat="1" hidden="1">
      <c r="A2482" s="87"/>
      <c r="G2482" s="3"/>
      <c r="J2482" s="7"/>
      <c r="L2482" s="72"/>
      <c r="M2482" s="99"/>
    </row>
    <row r="2483" spans="1:13" s="6" customFormat="1" hidden="1">
      <c r="A2483" s="87"/>
      <c r="G2483" s="3"/>
      <c r="J2483" s="7"/>
      <c r="L2483" s="72"/>
      <c r="M2483" s="99"/>
    </row>
    <row r="2484" spans="1:13" s="6" customFormat="1" hidden="1">
      <c r="A2484" s="87"/>
      <c r="G2484" s="3"/>
      <c r="J2484" s="7"/>
      <c r="L2484" s="72"/>
      <c r="M2484" s="99"/>
    </row>
    <row r="2485" spans="1:13" s="6" customFormat="1" hidden="1">
      <c r="A2485" s="87"/>
      <c r="G2485" s="3"/>
      <c r="J2485" s="7"/>
      <c r="L2485" s="72"/>
      <c r="M2485" s="99"/>
    </row>
    <row r="2486" spans="1:13" s="6" customFormat="1" hidden="1">
      <c r="A2486" s="87"/>
      <c r="G2486" s="3"/>
      <c r="J2486" s="7"/>
      <c r="L2486" s="72"/>
      <c r="M2486" s="99"/>
    </row>
    <row r="2487" spans="1:13" s="6" customFormat="1" hidden="1">
      <c r="A2487" s="87"/>
      <c r="G2487" s="3"/>
      <c r="J2487" s="7"/>
      <c r="L2487" s="72"/>
      <c r="M2487" s="99"/>
    </row>
    <row r="2488" spans="1:13" s="6" customFormat="1" hidden="1">
      <c r="A2488" s="87"/>
      <c r="G2488" s="3"/>
      <c r="J2488" s="7"/>
      <c r="L2488" s="72"/>
      <c r="M2488" s="99"/>
    </row>
    <row r="2489" spans="1:13" s="6" customFormat="1" hidden="1">
      <c r="A2489" s="87"/>
      <c r="G2489" s="3"/>
      <c r="J2489" s="7"/>
      <c r="L2489" s="72"/>
      <c r="M2489" s="99"/>
    </row>
    <row r="2490" spans="1:13" s="6" customFormat="1" hidden="1">
      <c r="A2490" s="87"/>
      <c r="G2490" s="3"/>
      <c r="J2490" s="7"/>
      <c r="L2490" s="72"/>
      <c r="M2490" s="99"/>
    </row>
    <row r="2491" spans="1:13" s="6" customFormat="1" hidden="1">
      <c r="A2491" s="87"/>
      <c r="G2491" s="3"/>
      <c r="J2491" s="7"/>
      <c r="L2491" s="72"/>
      <c r="M2491" s="99"/>
    </row>
    <row r="2492" spans="1:13" s="6" customFormat="1" hidden="1">
      <c r="A2492" s="87"/>
      <c r="G2492" s="3"/>
      <c r="J2492" s="7"/>
      <c r="L2492" s="72"/>
      <c r="M2492" s="99"/>
    </row>
    <row r="2493" spans="1:13" s="6" customFormat="1" hidden="1">
      <c r="A2493" s="87"/>
      <c r="G2493" s="3"/>
      <c r="J2493" s="7"/>
      <c r="L2493" s="72"/>
      <c r="M2493" s="99"/>
    </row>
    <row r="2494" spans="1:13" s="6" customFormat="1" hidden="1">
      <c r="A2494" s="87"/>
      <c r="G2494" s="3"/>
      <c r="J2494" s="7"/>
      <c r="L2494" s="72"/>
      <c r="M2494" s="99"/>
    </row>
    <row r="2495" spans="1:13" s="6" customFormat="1" hidden="1">
      <c r="A2495" s="87"/>
      <c r="G2495" s="3"/>
      <c r="J2495" s="7"/>
      <c r="L2495" s="72"/>
      <c r="M2495" s="99"/>
    </row>
    <row r="2496" spans="1:13" s="6" customFormat="1" hidden="1">
      <c r="A2496" s="87"/>
      <c r="G2496" s="3"/>
      <c r="J2496" s="7"/>
      <c r="L2496" s="72"/>
      <c r="M2496" s="99"/>
    </row>
    <row r="2497" spans="1:13" s="6" customFormat="1" hidden="1">
      <c r="A2497" s="87"/>
      <c r="G2497" s="3"/>
      <c r="J2497" s="7"/>
      <c r="L2497" s="72"/>
      <c r="M2497" s="99"/>
    </row>
    <row r="2498" spans="1:13" s="6" customFormat="1" hidden="1">
      <c r="A2498" s="87"/>
      <c r="G2498" s="3"/>
      <c r="J2498" s="7"/>
      <c r="L2498" s="72"/>
      <c r="M2498" s="99"/>
    </row>
    <row r="2499" spans="1:13" s="6" customFormat="1" hidden="1">
      <c r="A2499" s="87"/>
      <c r="G2499" s="3"/>
      <c r="J2499" s="7"/>
      <c r="L2499" s="72"/>
      <c r="M2499" s="99"/>
    </row>
    <row r="2500" spans="1:13" s="6" customFormat="1" hidden="1">
      <c r="A2500" s="87"/>
      <c r="G2500" s="3"/>
      <c r="J2500" s="7"/>
      <c r="L2500" s="72"/>
      <c r="M2500" s="99"/>
    </row>
    <row r="2501" spans="1:13" s="6" customFormat="1" hidden="1">
      <c r="A2501" s="87"/>
      <c r="G2501" s="3"/>
      <c r="J2501" s="7"/>
      <c r="L2501" s="72"/>
      <c r="M2501" s="99"/>
    </row>
    <row r="2502" spans="1:13" s="6" customFormat="1" hidden="1">
      <c r="A2502" s="87"/>
      <c r="G2502" s="3"/>
      <c r="J2502" s="7"/>
      <c r="L2502" s="72"/>
      <c r="M2502" s="99"/>
    </row>
    <row r="2503" spans="1:13" s="6" customFormat="1" hidden="1">
      <c r="A2503" s="87"/>
      <c r="G2503" s="3"/>
      <c r="J2503" s="7"/>
      <c r="L2503" s="72"/>
      <c r="M2503" s="99"/>
    </row>
    <row r="2504" spans="1:13" s="6" customFormat="1" hidden="1">
      <c r="A2504" s="87"/>
      <c r="G2504" s="3"/>
      <c r="J2504" s="7"/>
      <c r="L2504" s="72"/>
      <c r="M2504" s="99"/>
    </row>
    <row r="2505" spans="1:13" s="6" customFormat="1" hidden="1">
      <c r="A2505" s="87"/>
      <c r="G2505" s="3"/>
      <c r="J2505" s="7"/>
      <c r="L2505" s="72"/>
      <c r="M2505" s="99"/>
    </row>
    <row r="2506" spans="1:13" s="6" customFormat="1" hidden="1">
      <c r="A2506" s="87"/>
      <c r="G2506" s="3"/>
      <c r="J2506" s="7"/>
      <c r="L2506" s="72"/>
      <c r="M2506" s="99"/>
    </row>
    <row r="2507" spans="1:13" s="6" customFormat="1" hidden="1">
      <c r="A2507" s="87"/>
      <c r="G2507" s="3"/>
      <c r="J2507" s="7"/>
      <c r="L2507" s="72"/>
      <c r="M2507" s="99"/>
    </row>
    <row r="2508" spans="1:13" s="6" customFormat="1" hidden="1">
      <c r="A2508" s="87"/>
      <c r="G2508" s="3"/>
      <c r="J2508" s="7"/>
      <c r="L2508" s="72"/>
      <c r="M2508" s="99"/>
    </row>
    <row r="2509" spans="1:13" s="6" customFormat="1" hidden="1">
      <c r="A2509" s="87"/>
      <c r="G2509" s="3"/>
      <c r="J2509" s="7"/>
      <c r="L2509" s="72"/>
      <c r="M2509" s="99"/>
    </row>
    <row r="2510" spans="1:13" s="6" customFormat="1" hidden="1">
      <c r="A2510" s="87"/>
      <c r="G2510" s="3"/>
      <c r="J2510" s="7"/>
      <c r="L2510" s="72"/>
      <c r="M2510" s="99"/>
    </row>
    <row r="2511" spans="1:13" s="6" customFormat="1" hidden="1">
      <c r="A2511" s="87"/>
      <c r="G2511" s="3"/>
      <c r="J2511" s="7"/>
      <c r="L2511" s="72"/>
      <c r="M2511" s="99"/>
    </row>
    <row r="2512" spans="1:13" s="6" customFormat="1" hidden="1">
      <c r="A2512" s="87"/>
      <c r="G2512" s="3"/>
      <c r="J2512" s="7"/>
      <c r="L2512" s="72"/>
      <c r="M2512" s="99"/>
    </row>
    <row r="2513" spans="1:13" s="6" customFormat="1" hidden="1">
      <c r="A2513" s="87"/>
      <c r="G2513" s="3"/>
      <c r="J2513" s="7"/>
      <c r="L2513" s="72"/>
      <c r="M2513" s="99"/>
    </row>
    <row r="2514" spans="1:13" s="6" customFormat="1" hidden="1">
      <c r="A2514" s="87"/>
      <c r="G2514" s="3"/>
      <c r="J2514" s="7"/>
      <c r="L2514" s="72"/>
      <c r="M2514" s="99"/>
    </row>
    <row r="2515" spans="1:13" s="6" customFormat="1" hidden="1">
      <c r="A2515" s="87"/>
      <c r="G2515" s="3"/>
      <c r="J2515" s="7"/>
      <c r="L2515" s="72"/>
      <c r="M2515" s="99"/>
    </row>
    <row r="2516" spans="1:13" s="6" customFormat="1" hidden="1">
      <c r="A2516" s="87"/>
      <c r="G2516" s="3"/>
      <c r="J2516" s="7"/>
      <c r="L2516" s="72"/>
      <c r="M2516" s="99"/>
    </row>
    <row r="2517" spans="1:13" s="6" customFormat="1" hidden="1">
      <c r="A2517" s="87"/>
      <c r="G2517" s="3"/>
      <c r="J2517" s="7"/>
      <c r="L2517" s="72"/>
      <c r="M2517" s="99"/>
    </row>
    <row r="2518" spans="1:13" s="6" customFormat="1" hidden="1">
      <c r="A2518" s="87"/>
      <c r="G2518" s="3"/>
      <c r="J2518" s="7"/>
      <c r="L2518" s="72"/>
      <c r="M2518" s="99"/>
    </row>
    <row r="2519" spans="1:13" s="6" customFormat="1" hidden="1">
      <c r="A2519" s="87"/>
      <c r="G2519" s="3"/>
      <c r="J2519" s="7"/>
      <c r="L2519" s="72"/>
      <c r="M2519" s="99"/>
    </row>
    <row r="2520" spans="1:13" s="6" customFormat="1" hidden="1">
      <c r="A2520" s="87"/>
      <c r="G2520" s="3"/>
      <c r="J2520" s="7"/>
      <c r="L2520" s="72"/>
      <c r="M2520" s="99"/>
    </row>
    <row r="2521" spans="1:13" s="6" customFormat="1" hidden="1">
      <c r="A2521" s="87"/>
      <c r="G2521" s="3"/>
      <c r="J2521" s="7"/>
      <c r="L2521" s="72"/>
      <c r="M2521" s="99"/>
    </row>
    <row r="2522" spans="1:13" s="6" customFormat="1" hidden="1">
      <c r="A2522" s="87"/>
      <c r="G2522" s="3"/>
      <c r="J2522" s="7"/>
      <c r="L2522" s="72"/>
      <c r="M2522" s="99"/>
    </row>
    <row r="2523" spans="1:13" s="6" customFormat="1" hidden="1">
      <c r="A2523" s="87"/>
      <c r="G2523" s="3"/>
      <c r="J2523" s="7"/>
      <c r="L2523" s="72"/>
      <c r="M2523" s="99"/>
    </row>
    <row r="2524" spans="1:13" s="6" customFormat="1" hidden="1">
      <c r="A2524" s="87"/>
      <c r="G2524" s="3"/>
      <c r="J2524" s="7"/>
      <c r="L2524" s="72"/>
      <c r="M2524" s="99"/>
    </row>
    <row r="2525" spans="1:13" s="6" customFormat="1" hidden="1">
      <c r="A2525" s="87"/>
      <c r="G2525" s="3"/>
      <c r="J2525" s="7"/>
      <c r="L2525" s="72"/>
      <c r="M2525" s="99"/>
    </row>
    <row r="2526" spans="1:13" s="6" customFormat="1" hidden="1">
      <c r="A2526" s="87"/>
      <c r="G2526" s="3"/>
      <c r="J2526" s="7"/>
      <c r="L2526" s="72"/>
      <c r="M2526" s="99"/>
    </row>
    <row r="2527" spans="1:13" s="6" customFormat="1" hidden="1">
      <c r="A2527" s="87"/>
      <c r="G2527" s="3"/>
      <c r="J2527" s="7"/>
      <c r="L2527" s="72"/>
      <c r="M2527" s="99"/>
    </row>
    <row r="2528" spans="1:13" s="6" customFormat="1" hidden="1">
      <c r="A2528" s="87"/>
      <c r="G2528" s="3"/>
      <c r="J2528" s="7"/>
      <c r="L2528" s="72"/>
      <c r="M2528" s="99"/>
    </row>
    <row r="2529" spans="1:13" s="6" customFormat="1" hidden="1">
      <c r="A2529" s="87"/>
      <c r="G2529" s="3"/>
      <c r="J2529" s="7"/>
      <c r="L2529" s="72"/>
      <c r="M2529" s="99"/>
    </row>
    <row r="2530" spans="1:13" s="6" customFormat="1" hidden="1">
      <c r="A2530" s="87"/>
      <c r="G2530" s="3"/>
      <c r="J2530" s="7"/>
      <c r="L2530" s="72"/>
      <c r="M2530" s="99"/>
    </row>
    <row r="2531" spans="1:13" s="6" customFormat="1" hidden="1">
      <c r="A2531" s="87"/>
      <c r="G2531" s="3"/>
      <c r="J2531" s="7"/>
      <c r="L2531" s="72"/>
      <c r="M2531" s="99"/>
    </row>
    <row r="2532" spans="1:13" s="6" customFormat="1" hidden="1">
      <c r="A2532" s="87"/>
      <c r="G2532" s="3"/>
      <c r="J2532" s="7"/>
      <c r="L2532" s="72"/>
      <c r="M2532" s="99"/>
    </row>
    <row r="2533" spans="1:13" s="6" customFormat="1" hidden="1">
      <c r="A2533" s="87"/>
      <c r="G2533" s="3"/>
      <c r="J2533" s="7"/>
      <c r="L2533" s="72"/>
      <c r="M2533" s="99"/>
    </row>
    <row r="2534" spans="1:13" s="6" customFormat="1" hidden="1">
      <c r="A2534" s="87"/>
      <c r="G2534" s="3"/>
      <c r="J2534" s="7"/>
      <c r="L2534" s="72"/>
      <c r="M2534" s="99"/>
    </row>
    <row r="2535" spans="1:13" s="6" customFormat="1" hidden="1">
      <c r="A2535" s="87"/>
      <c r="G2535" s="3"/>
      <c r="J2535" s="7"/>
      <c r="L2535" s="72"/>
      <c r="M2535" s="99"/>
    </row>
    <row r="2536" spans="1:13" s="6" customFormat="1" hidden="1">
      <c r="A2536" s="87"/>
      <c r="G2536" s="3"/>
      <c r="J2536" s="7"/>
      <c r="L2536" s="72"/>
      <c r="M2536" s="99"/>
    </row>
    <row r="2537" spans="1:13" s="6" customFormat="1" hidden="1">
      <c r="A2537" s="87"/>
      <c r="G2537" s="3"/>
      <c r="J2537" s="7"/>
      <c r="L2537" s="72"/>
      <c r="M2537" s="99"/>
    </row>
    <row r="2538" spans="1:13" s="6" customFormat="1" hidden="1">
      <c r="A2538" s="87"/>
      <c r="G2538" s="3"/>
      <c r="J2538" s="7"/>
      <c r="L2538" s="72"/>
      <c r="M2538" s="99"/>
    </row>
    <row r="2539" spans="1:13" s="6" customFormat="1" hidden="1">
      <c r="A2539" s="87"/>
      <c r="G2539" s="3"/>
      <c r="J2539" s="7"/>
      <c r="L2539" s="72"/>
      <c r="M2539" s="99"/>
    </row>
    <row r="2540" spans="1:13" s="6" customFormat="1" hidden="1">
      <c r="A2540" s="87"/>
      <c r="G2540" s="3"/>
      <c r="J2540" s="7"/>
      <c r="L2540" s="72"/>
      <c r="M2540" s="99"/>
    </row>
    <row r="2541" spans="1:13" s="6" customFormat="1" hidden="1">
      <c r="A2541" s="87"/>
      <c r="G2541" s="3"/>
      <c r="J2541" s="7"/>
      <c r="L2541" s="72"/>
      <c r="M2541" s="99"/>
    </row>
    <row r="2542" spans="1:13" s="6" customFormat="1" hidden="1">
      <c r="A2542" s="87"/>
      <c r="G2542" s="3"/>
      <c r="J2542" s="7"/>
      <c r="L2542" s="72"/>
      <c r="M2542" s="99"/>
    </row>
    <row r="2543" spans="1:13" s="6" customFormat="1" hidden="1">
      <c r="A2543" s="87"/>
      <c r="G2543" s="3"/>
      <c r="J2543" s="7"/>
      <c r="L2543" s="72"/>
      <c r="M2543" s="99"/>
    </row>
    <row r="2544" spans="1:13" s="6" customFormat="1" hidden="1">
      <c r="A2544" s="87"/>
      <c r="G2544" s="3"/>
      <c r="J2544" s="7"/>
      <c r="L2544" s="72"/>
      <c r="M2544" s="99"/>
    </row>
    <row r="2545" spans="1:13" s="6" customFormat="1" hidden="1">
      <c r="A2545" s="87"/>
      <c r="G2545" s="3"/>
      <c r="J2545" s="7"/>
      <c r="L2545" s="72"/>
      <c r="M2545" s="99"/>
    </row>
    <row r="2546" spans="1:13" s="6" customFormat="1" hidden="1">
      <c r="A2546" s="87"/>
      <c r="G2546" s="3"/>
      <c r="J2546" s="7"/>
      <c r="L2546" s="72"/>
      <c r="M2546" s="99"/>
    </row>
    <row r="2547" spans="1:13" s="6" customFormat="1" hidden="1">
      <c r="A2547" s="87"/>
      <c r="G2547" s="3"/>
      <c r="J2547" s="7"/>
      <c r="L2547" s="72"/>
      <c r="M2547" s="99"/>
    </row>
    <row r="2548" spans="1:13" s="6" customFormat="1" hidden="1">
      <c r="A2548" s="87"/>
      <c r="G2548" s="3"/>
      <c r="J2548" s="7"/>
      <c r="L2548" s="72"/>
      <c r="M2548" s="99"/>
    </row>
    <row r="2549" spans="1:13" s="6" customFormat="1" hidden="1">
      <c r="A2549" s="87"/>
      <c r="G2549" s="3"/>
      <c r="J2549" s="7"/>
      <c r="L2549" s="72"/>
      <c r="M2549" s="99"/>
    </row>
    <row r="2550" spans="1:13" s="6" customFormat="1" hidden="1">
      <c r="A2550" s="87"/>
      <c r="G2550" s="3"/>
      <c r="J2550" s="7"/>
      <c r="L2550" s="72"/>
      <c r="M2550" s="99"/>
    </row>
    <row r="2551" spans="1:13" s="6" customFormat="1" hidden="1">
      <c r="A2551" s="87"/>
      <c r="G2551" s="3"/>
      <c r="J2551" s="7"/>
      <c r="L2551" s="72"/>
      <c r="M2551" s="99"/>
    </row>
    <row r="2552" spans="1:13" s="6" customFormat="1" hidden="1">
      <c r="A2552" s="87"/>
      <c r="G2552" s="3"/>
      <c r="J2552" s="7"/>
      <c r="L2552" s="72"/>
      <c r="M2552" s="99"/>
    </row>
    <row r="2553" spans="1:13" s="6" customFormat="1" hidden="1">
      <c r="A2553" s="87"/>
      <c r="G2553" s="3"/>
      <c r="J2553" s="7"/>
      <c r="L2553" s="72"/>
      <c r="M2553" s="99"/>
    </row>
    <row r="2554" spans="1:13" s="6" customFormat="1" hidden="1">
      <c r="A2554" s="87"/>
      <c r="G2554" s="3"/>
      <c r="J2554" s="7"/>
      <c r="L2554" s="72"/>
      <c r="M2554" s="99"/>
    </row>
    <row r="2555" spans="1:13" s="6" customFormat="1" hidden="1">
      <c r="A2555" s="87"/>
      <c r="G2555" s="3"/>
      <c r="J2555" s="7"/>
      <c r="L2555" s="72"/>
      <c r="M2555" s="99"/>
    </row>
    <row r="2556" spans="1:13" s="6" customFormat="1" hidden="1">
      <c r="A2556" s="87"/>
      <c r="G2556" s="3"/>
      <c r="J2556" s="7"/>
      <c r="L2556" s="72"/>
      <c r="M2556" s="99"/>
    </row>
    <row r="2557" spans="1:13" s="6" customFormat="1" hidden="1">
      <c r="A2557" s="87"/>
      <c r="G2557" s="3"/>
      <c r="J2557" s="7"/>
      <c r="L2557" s="72"/>
      <c r="M2557" s="99"/>
    </row>
    <row r="2558" spans="1:13" s="6" customFormat="1" hidden="1">
      <c r="A2558" s="87"/>
      <c r="G2558" s="3"/>
      <c r="J2558" s="7"/>
      <c r="L2558" s="72"/>
      <c r="M2558" s="99"/>
    </row>
    <row r="2559" spans="1:13" s="6" customFormat="1" hidden="1">
      <c r="A2559" s="87"/>
      <c r="G2559" s="3"/>
      <c r="J2559" s="7"/>
      <c r="L2559" s="72"/>
      <c r="M2559" s="99"/>
    </row>
    <row r="2560" spans="1:13" s="6" customFormat="1" hidden="1">
      <c r="A2560" s="87"/>
      <c r="G2560" s="3"/>
      <c r="J2560" s="7"/>
      <c r="L2560" s="72"/>
      <c r="M2560" s="99"/>
    </row>
    <row r="2561" spans="1:13" s="6" customFormat="1" hidden="1">
      <c r="A2561" s="87"/>
      <c r="G2561" s="3"/>
      <c r="J2561" s="7"/>
      <c r="L2561" s="72"/>
      <c r="M2561" s="99"/>
    </row>
    <row r="2562" spans="1:13" s="6" customFormat="1" hidden="1">
      <c r="A2562" s="87"/>
      <c r="G2562" s="3"/>
      <c r="J2562" s="7"/>
      <c r="L2562" s="72"/>
      <c r="M2562" s="99"/>
    </row>
    <row r="2563" spans="1:13" s="6" customFormat="1" hidden="1">
      <c r="A2563" s="87"/>
      <c r="G2563" s="3"/>
      <c r="J2563" s="7"/>
      <c r="L2563" s="72"/>
      <c r="M2563" s="99"/>
    </row>
    <row r="2564" spans="1:13" s="6" customFormat="1" hidden="1">
      <c r="A2564" s="87"/>
      <c r="G2564" s="3"/>
      <c r="J2564" s="7"/>
      <c r="L2564" s="72"/>
      <c r="M2564" s="99"/>
    </row>
    <row r="2565" spans="1:13" s="6" customFormat="1" hidden="1">
      <c r="A2565" s="87"/>
      <c r="G2565" s="3"/>
      <c r="J2565" s="7"/>
      <c r="L2565" s="72"/>
      <c r="M2565" s="99"/>
    </row>
    <row r="2566" spans="1:13" s="6" customFormat="1" hidden="1">
      <c r="A2566" s="87"/>
      <c r="G2566" s="3"/>
      <c r="J2566" s="7"/>
      <c r="L2566" s="72"/>
      <c r="M2566" s="99"/>
    </row>
    <row r="2567" spans="1:13" s="6" customFormat="1" hidden="1">
      <c r="A2567" s="87"/>
      <c r="G2567" s="3"/>
      <c r="J2567" s="7"/>
      <c r="L2567" s="72"/>
      <c r="M2567" s="99"/>
    </row>
    <row r="2568" spans="1:13" s="6" customFormat="1" hidden="1">
      <c r="A2568" s="87"/>
      <c r="G2568" s="3"/>
      <c r="J2568" s="7"/>
      <c r="L2568" s="72"/>
      <c r="M2568" s="99"/>
    </row>
    <row r="2569" spans="1:13" s="6" customFormat="1" hidden="1">
      <c r="A2569" s="87"/>
      <c r="G2569" s="3"/>
      <c r="J2569" s="7"/>
      <c r="L2569" s="72"/>
      <c r="M2569" s="99"/>
    </row>
    <row r="2570" spans="1:13" s="6" customFormat="1" hidden="1">
      <c r="A2570" s="87"/>
      <c r="G2570" s="3"/>
      <c r="J2570" s="7"/>
      <c r="L2570" s="72"/>
      <c r="M2570" s="99"/>
    </row>
    <row r="2571" spans="1:13" s="6" customFormat="1" hidden="1">
      <c r="A2571" s="87"/>
      <c r="G2571" s="3"/>
      <c r="J2571" s="7"/>
      <c r="L2571" s="72"/>
      <c r="M2571" s="99"/>
    </row>
    <row r="2572" spans="1:13" s="6" customFormat="1" hidden="1">
      <c r="A2572" s="87"/>
      <c r="G2572" s="3"/>
      <c r="J2572" s="7"/>
      <c r="L2572" s="72"/>
      <c r="M2572" s="99"/>
    </row>
    <row r="2573" spans="1:13" s="6" customFormat="1" hidden="1">
      <c r="A2573" s="87"/>
      <c r="G2573" s="3"/>
      <c r="J2573" s="7"/>
      <c r="L2573" s="72"/>
      <c r="M2573" s="99"/>
    </row>
    <row r="2574" spans="1:13" s="6" customFormat="1" hidden="1">
      <c r="A2574" s="87"/>
      <c r="G2574" s="3"/>
      <c r="J2574" s="7"/>
      <c r="L2574" s="72"/>
      <c r="M2574" s="99"/>
    </row>
    <row r="2575" spans="1:13" s="6" customFormat="1" hidden="1">
      <c r="A2575" s="87"/>
      <c r="G2575" s="3"/>
      <c r="J2575" s="7"/>
      <c r="L2575" s="72"/>
      <c r="M2575" s="99"/>
    </row>
    <row r="2576" spans="1:13" s="6" customFormat="1" hidden="1">
      <c r="A2576" s="87"/>
      <c r="G2576" s="3"/>
      <c r="J2576" s="7"/>
      <c r="L2576" s="72"/>
      <c r="M2576" s="99"/>
    </row>
    <row r="2577" spans="1:13" s="6" customFormat="1" hidden="1">
      <c r="A2577" s="87"/>
      <c r="G2577" s="3"/>
      <c r="J2577" s="7"/>
      <c r="L2577" s="72"/>
      <c r="M2577" s="99"/>
    </row>
    <row r="2578" spans="1:13" s="6" customFormat="1" hidden="1">
      <c r="A2578" s="87"/>
      <c r="G2578" s="3"/>
      <c r="J2578" s="7"/>
      <c r="L2578" s="72"/>
      <c r="M2578" s="99"/>
    </row>
    <row r="2579" spans="1:13" s="6" customFormat="1" hidden="1">
      <c r="A2579" s="87"/>
      <c r="G2579" s="3"/>
      <c r="J2579" s="7"/>
      <c r="L2579" s="72"/>
      <c r="M2579" s="99"/>
    </row>
    <row r="2580" spans="1:13" s="6" customFormat="1" hidden="1">
      <c r="A2580" s="87"/>
      <c r="G2580" s="3"/>
      <c r="J2580" s="7"/>
      <c r="L2580" s="72"/>
      <c r="M2580" s="99"/>
    </row>
    <row r="2581" spans="1:13" s="6" customFormat="1" hidden="1">
      <c r="A2581" s="87"/>
      <c r="G2581" s="3"/>
      <c r="J2581" s="7"/>
      <c r="L2581" s="72"/>
      <c r="M2581" s="99"/>
    </row>
    <row r="2582" spans="1:13" s="6" customFormat="1" hidden="1">
      <c r="A2582" s="87"/>
      <c r="G2582" s="3"/>
      <c r="J2582" s="7"/>
      <c r="L2582" s="72"/>
      <c r="M2582" s="99"/>
    </row>
    <row r="2583" spans="1:13" s="6" customFormat="1" hidden="1">
      <c r="A2583" s="87"/>
      <c r="G2583" s="3"/>
      <c r="J2583" s="7"/>
      <c r="L2583" s="72"/>
      <c r="M2583" s="99"/>
    </row>
    <row r="2584" spans="1:13" s="6" customFormat="1" hidden="1">
      <c r="A2584" s="87"/>
      <c r="G2584" s="3"/>
      <c r="J2584" s="7"/>
      <c r="L2584" s="72"/>
      <c r="M2584" s="99"/>
    </row>
    <row r="2585" spans="1:13" s="6" customFormat="1" hidden="1">
      <c r="A2585" s="87"/>
      <c r="G2585" s="3"/>
      <c r="J2585" s="7"/>
      <c r="L2585" s="72"/>
      <c r="M2585" s="99"/>
    </row>
    <row r="2586" spans="1:13" s="6" customFormat="1" hidden="1">
      <c r="A2586" s="87"/>
      <c r="G2586" s="3"/>
      <c r="J2586" s="7"/>
      <c r="L2586" s="72"/>
      <c r="M2586" s="99"/>
    </row>
    <row r="2587" spans="1:13" s="6" customFormat="1" hidden="1">
      <c r="A2587" s="87"/>
      <c r="G2587" s="3"/>
      <c r="J2587" s="7"/>
      <c r="L2587" s="72"/>
      <c r="M2587" s="99"/>
    </row>
    <row r="2588" spans="1:13" s="6" customFormat="1" hidden="1">
      <c r="A2588" s="87"/>
      <c r="G2588" s="3"/>
      <c r="J2588" s="7"/>
      <c r="L2588" s="72"/>
      <c r="M2588" s="99"/>
    </row>
    <row r="2589" spans="1:13" s="6" customFormat="1" hidden="1">
      <c r="A2589" s="87"/>
      <c r="G2589" s="3"/>
      <c r="J2589" s="7"/>
      <c r="L2589" s="72"/>
      <c r="M2589" s="99"/>
    </row>
    <row r="2590" spans="1:13" s="6" customFormat="1" hidden="1">
      <c r="A2590" s="87"/>
      <c r="G2590" s="3"/>
      <c r="J2590" s="7"/>
      <c r="L2590" s="72"/>
      <c r="M2590" s="99"/>
    </row>
    <row r="2591" spans="1:13" s="6" customFormat="1" hidden="1">
      <c r="A2591" s="87"/>
      <c r="G2591" s="3"/>
      <c r="J2591" s="7"/>
      <c r="L2591" s="72"/>
      <c r="M2591" s="99"/>
    </row>
    <row r="2592" spans="1:13" s="6" customFormat="1" hidden="1">
      <c r="A2592" s="87"/>
      <c r="G2592" s="3"/>
      <c r="J2592" s="7"/>
      <c r="L2592" s="72"/>
      <c r="M2592" s="99"/>
    </row>
    <row r="2593" spans="1:13" s="6" customFormat="1" hidden="1">
      <c r="A2593" s="87"/>
      <c r="G2593" s="3"/>
      <c r="J2593" s="7"/>
      <c r="L2593" s="72"/>
      <c r="M2593" s="99"/>
    </row>
    <row r="2594" spans="1:13" s="6" customFormat="1" hidden="1">
      <c r="A2594" s="87"/>
      <c r="G2594" s="3"/>
      <c r="J2594" s="7"/>
      <c r="L2594" s="72"/>
      <c r="M2594" s="99"/>
    </row>
    <row r="2595" spans="1:13" s="6" customFormat="1" hidden="1">
      <c r="A2595" s="87"/>
      <c r="G2595" s="3"/>
      <c r="J2595" s="7"/>
      <c r="L2595" s="72"/>
      <c r="M2595" s="99"/>
    </row>
    <row r="2596" spans="1:13" s="6" customFormat="1" hidden="1">
      <c r="A2596" s="87"/>
      <c r="G2596" s="3"/>
      <c r="J2596" s="7"/>
      <c r="L2596" s="72"/>
      <c r="M2596" s="99"/>
    </row>
    <row r="2597" spans="1:13" s="6" customFormat="1" hidden="1">
      <c r="A2597" s="87"/>
      <c r="G2597" s="3"/>
      <c r="J2597" s="7"/>
      <c r="L2597" s="72"/>
      <c r="M2597" s="99"/>
    </row>
    <row r="2598" spans="1:13" s="6" customFormat="1" hidden="1">
      <c r="A2598" s="87"/>
      <c r="G2598" s="3"/>
      <c r="J2598" s="7"/>
      <c r="L2598" s="72"/>
      <c r="M2598" s="99"/>
    </row>
    <row r="2599" spans="1:13" s="6" customFormat="1" hidden="1">
      <c r="A2599" s="87"/>
      <c r="G2599" s="3"/>
      <c r="J2599" s="7"/>
      <c r="L2599" s="72"/>
      <c r="M2599" s="99"/>
    </row>
    <row r="2600" spans="1:13" s="6" customFormat="1" hidden="1">
      <c r="A2600" s="87"/>
      <c r="G2600" s="3"/>
      <c r="J2600" s="7"/>
      <c r="L2600" s="72"/>
      <c r="M2600" s="99"/>
    </row>
    <row r="2601" spans="1:13" s="6" customFormat="1" hidden="1">
      <c r="A2601" s="87"/>
      <c r="G2601" s="3"/>
      <c r="J2601" s="7"/>
      <c r="L2601" s="72"/>
      <c r="M2601" s="99"/>
    </row>
    <row r="2602" spans="1:13" s="6" customFormat="1" hidden="1">
      <c r="A2602" s="87"/>
      <c r="G2602" s="3"/>
      <c r="J2602" s="7"/>
      <c r="L2602" s="72"/>
      <c r="M2602" s="99"/>
    </row>
    <row r="2603" spans="1:13" s="6" customFormat="1" hidden="1">
      <c r="A2603" s="87"/>
      <c r="G2603" s="3"/>
      <c r="J2603" s="7"/>
      <c r="L2603" s="72"/>
      <c r="M2603" s="99"/>
    </row>
    <row r="2604" spans="1:13" s="6" customFormat="1" hidden="1">
      <c r="A2604" s="87"/>
      <c r="G2604" s="3"/>
      <c r="J2604" s="7"/>
      <c r="L2604" s="72"/>
      <c r="M2604" s="99"/>
    </row>
    <row r="2605" spans="1:13" s="6" customFormat="1" hidden="1">
      <c r="A2605" s="87"/>
      <c r="G2605" s="3"/>
      <c r="J2605" s="7"/>
      <c r="L2605" s="72"/>
      <c r="M2605" s="99"/>
    </row>
    <row r="2606" spans="1:13" s="6" customFormat="1" hidden="1">
      <c r="A2606" s="87"/>
      <c r="G2606" s="3"/>
      <c r="J2606" s="7"/>
      <c r="L2606" s="72"/>
      <c r="M2606" s="99"/>
    </row>
    <row r="2607" spans="1:13" s="6" customFormat="1" hidden="1">
      <c r="A2607" s="87"/>
      <c r="G2607" s="3"/>
      <c r="J2607" s="7"/>
      <c r="L2607" s="72"/>
      <c r="M2607" s="99"/>
    </row>
    <row r="2608" spans="1:13" s="6" customFormat="1" hidden="1">
      <c r="A2608" s="87"/>
      <c r="G2608" s="3"/>
      <c r="J2608" s="7"/>
      <c r="L2608" s="72"/>
      <c r="M2608" s="99"/>
    </row>
    <row r="2609" spans="1:13" s="6" customFormat="1" hidden="1">
      <c r="A2609" s="87"/>
      <c r="G2609" s="3"/>
      <c r="J2609" s="7"/>
      <c r="L2609" s="72"/>
      <c r="M2609" s="99"/>
    </row>
    <row r="2610" spans="1:13" s="6" customFormat="1" hidden="1">
      <c r="A2610" s="87"/>
      <c r="G2610" s="3"/>
      <c r="J2610" s="7"/>
      <c r="L2610" s="72"/>
      <c r="M2610" s="99"/>
    </row>
    <row r="2611" spans="1:13" s="6" customFormat="1" hidden="1">
      <c r="A2611" s="87"/>
      <c r="G2611" s="3"/>
      <c r="J2611" s="7"/>
      <c r="L2611" s="72"/>
      <c r="M2611" s="99"/>
    </row>
    <row r="2612" spans="1:13" s="6" customFormat="1" hidden="1">
      <c r="A2612" s="87"/>
      <c r="G2612" s="3"/>
      <c r="J2612" s="7"/>
      <c r="L2612" s="72"/>
      <c r="M2612" s="99"/>
    </row>
    <row r="2613" spans="1:13" s="6" customFormat="1" hidden="1">
      <c r="A2613" s="87"/>
      <c r="G2613" s="3"/>
      <c r="J2613" s="7"/>
      <c r="L2613" s="72"/>
      <c r="M2613" s="99"/>
    </row>
    <row r="2614" spans="1:13" s="6" customFormat="1" hidden="1">
      <c r="A2614" s="87"/>
      <c r="G2614" s="3"/>
      <c r="J2614" s="7"/>
      <c r="L2614" s="72"/>
      <c r="M2614" s="99"/>
    </row>
    <row r="2615" spans="1:13" s="6" customFormat="1" hidden="1">
      <c r="A2615" s="87"/>
      <c r="G2615" s="3"/>
      <c r="J2615" s="7"/>
      <c r="L2615" s="72"/>
      <c r="M2615" s="99"/>
    </row>
    <row r="2616" spans="1:13" s="6" customFormat="1" hidden="1">
      <c r="A2616" s="87"/>
      <c r="G2616" s="3"/>
      <c r="J2616" s="7"/>
      <c r="L2616" s="72"/>
      <c r="M2616" s="99"/>
    </row>
    <row r="2617" spans="1:13" s="6" customFormat="1" hidden="1">
      <c r="A2617" s="87"/>
      <c r="G2617" s="3"/>
      <c r="J2617" s="7"/>
      <c r="L2617" s="72"/>
      <c r="M2617" s="99"/>
    </row>
    <row r="2618" spans="1:13" s="6" customFormat="1" hidden="1">
      <c r="A2618" s="87"/>
      <c r="G2618" s="3"/>
      <c r="J2618" s="7"/>
      <c r="L2618" s="72"/>
      <c r="M2618" s="99"/>
    </row>
    <row r="2619" spans="1:13" s="6" customFormat="1" hidden="1">
      <c r="A2619" s="87"/>
      <c r="G2619" s="3"/>
      <c r="J2619" s="7"/>
      <c r="L2619" s="72"/>
      <c r="M2619" s="99"/>
    </row>
    <row r="2620" spans="1:13" s="6" customFormat="1" hidden="1">
      <c r="A2620" s="87"/>
      <c r="G2620" s="3"/>
      <c r="J2620" s="7"/>
      <c r="L2620" s="72"/>
      <c r="M2620" s="99"/>
    </row>
    <row r="2621" spans="1:13" s="6" customFormat="1" hidden="1">
      <c r="A2621" s="87"/>
      <c r="G2621" s="3"/>
      <c r="J2621" s="7"/>
      <c r="L2621" s="72"/>
      <c r="M2621" s="99"/>
    </row>
    <row r="2622" spans="1:13" s="6" customFormat="1" hidden="1">
      <c r="A2622" s="87"/>
      <c r="G2622" s="3"/>
      <c r="J2622" s="7"/>
      <c r="L2622" s="72"/>
      <c r="M2622" s="99"/>
    </row>
    <row r="2623" spans="1:13" s="6" customFormat="1" hidden="1">
      <c r="A2623" s="87"/>
      <c r="G2623" s="3"/>
      <c r="J2623" s="7"/>
      <c r="L2623" s="72"/>
      <c r="M2623" s="99"/>
    </row>
    <row r="2624" spans="1:13" s="6" customFormat="1" hidden="1">
      <c r="A2624" s="87"/>
      <c r="G2624" s="3"/>
      <c r="J2624" s="7"/>
      <c r="L2624" s="72"/>
      <c r="M2624" s="99"/>
    </row>
    <row r="2625" spans="1:13" s="6" customFormat="1" hidden="1">
      <c r="A2625" s="87"/>
      <c r="G2625" s="3"/>
      <c r="J2625" s="7"/>
      <c r="L2625" s="72"/>
      <c r="M2625" s="99"/>
    </row>
    <row r="2626" spans="1:13" s="6" customFormat="1" hidden="1">
      <c r="A2626" s="87"/>
      <c r="G2626" s="3"/>
      <c r="J2626" s="7"/>
      <c r="L2626" s="72"/>
      <c r="M2626" s="99"/>
    </row>
    <row r="2627" spans="1:13" s="6" customFormat="1" hidden="1">
      <c r="A2627" s="87"/>
      <c r="G2627" s="3"/>
      <c r="J2627" s="7"/>
      <c r="L2627" s="72"/>
      <c r="M2627" s="99"/>
    </row>
    <row r="2628" spans="1:13" s="6" customFormat="1" hidden="1">
      <c r="A2628" s="87"/>
      <c r="G2628" s="3"/>
      <c r="J2628" s="7"/>
      <c r="L2628" s="72"/>
      <c r="M2628" s="99"/>
    </row>
    <row r="2629" spans="1:13" s="6" customFormat="1" hidden="1">
      <c r="A2629" s="87"/>
      <c r="G2629" s="3"/>
      <c r="J2629" s="7"/>
      <c r="L2629" s="72"/>
      <c r="M2629" s="99"/>
    </row>
    <row r="2630" spans="1:13" s="6" customFormat="1" hidden="1">
      <c r="A2630" s="87"/>
      <c r="G2630" s="3"/>
      <c r="J2630" s="7"/>
      <c r="L2630" s="72"/>
      <c r="M2630" s="99"/>
    </row>
    <row r="2631" spans="1:13" s="6" customFormat="1" hidden="1">
      <c r="A2631" s="87"/>
      <c r="G2631" s="3"/>
      <c r="J2631" s="7"/>
      <c r="L2631" s="72"/>
      <c r="M2631" s="99"/>
    </row>
    <row r="2632" spans="1:13" s="6" customFormat="1" hidden="1">
      <c r="A2632" s="87"/>
      <c r="G2632" s="3"/>
      <c r="J2632" s="7"/>
      <c r="L2632" s="72"/>
      <c r="M2632" s="99"/>
    </row>
    <row r="2633" spans="1:13" s="6" customFormat="1" hidden="1">
      <c r="A2633" s="87"/>
      <c r="G2633" s="3"/>
      <c r="J2633" s="7"/>
      <c r="L2633" s="72"/>
      <c r="M2633" s="99"/>
    </row>
    <row r="2634" spans="1:13" s="6" customFormat="1" hidden="1">
      <c r="A2634" s="87"/>
      <c r="G2634" s="3"/>
      <c r="J2634" s="7"/>
      <c r="L2634" s="72"/>
      <c r="M2634" s="99"/>
    </row>
    <row r="2635" spans="1:13" s="6" customFormat="1" hidden="1">
      <c r="A2635" s="87"/>
      <c r="G2635" s="3"/>
      <c r="J2635" s="7"/>
      <c r="L2635" s="72"/>
      <c r="M2635" s="99"/>
    </row>
    <row r="2636" spans="1:13" s="6" customFormat="1" hidden="1">
      <c r="A2636" s="87"/>
      <c r="G2636" s="3"/>
      <c r="J2636" s="7"/>
      <c r="L2636" s="72"/>
      <c r="M2636" s="99"/>
    </row>
    <row r="2637" spans="1:13" s="6" customFormat="1" hidden="1">
      <c r="A2637" s="87"/>
      <c r="G2637" s="3"/>
      <c r="J2637" s="7"/>
      <c r="L2637" s="72"/>
      <c r="M2637" s="99"/>
    </row>
    <row r="2638" spans="1:13" s="6" customFormat="1" hidden="1">
      <c r="A2638" s="87"/>
      <c r="G2638" s="3"/>
      <c r="J2638" s="7"/>
      <c r="L2638" s="72"/>
      <c r="M2638" s="99"/>
    </row>
    <row r="2639" spans="1:13" s="6" customFormat="1" hidden="1">
      <c r="A2639" s="87"/>
      <c r="G2639" s="3"/>
      <c r="J2639" s="7"/>
      <c r="L2639" s="72"/>
      <c r="M2639" s="99"/>
    </row>
    <row r="2640" spans="1:13" s="6" customFormat="1" hidden="1">
      <c r="A2640" s="87"/>
      <c r="G2640" s="3"/>
      <c r="J2640" s="7"/>
      <c r="L2640" s="72"/>
      <c r="M2640" s="99"/>
    </row>
    <row r="2641" spans="1:13" s="6" customFormat="1" hidden="1">
      <c r="A2641" s="87"/>
      <c r="G2641" s="3"/>
      <c r="J2641" s="7"/>
      <c r="L2641" s="72"/>
      <c r="M2641" s="99"/>
    </row>
    <row r="2642" spans="1:13" s="6" customFormat="1" hidden="1">
      <c r="A2642" s="87"/>
      <c r="G2642" s="3"/>
      <c r="J2642" s="7"/>
      <c r="L2642" s="72"/>
      <c r="M2642" s="99"/>
    </row>
    <row r="2643" spans="1:13" s="6" customFormat="1" hidden="1">
      <c r="A2643" s="87"/>
      <c r="G2643" s="3"/>
      <c r="J2643" s="7"/>
      <c r="L2643" s="72"/>
      <c r="M2643" s="99"/>
    </row>
    <row r="2644" spans="1:13" s="6" customFormat="1" hidden="1">
      <c r="A2644" s="87"/>
      <c r="G2644" s="3"/>
      <c r="J2644" s="7"/>
      <c r="L2644" s="72"/>
      <c r="M2644" s="99"/>
    </row>
    <row r="2645" spans="1:13" s="6" customFormat="1" hidden="1">
      <c r="A2645" s="87"/>
      <c r="G2645" s="3"/>
      <c r="J2645" s="7"/>
      <c r="L2645" s="72"/>
      <c r="M2645" s="99"/>
    </row>
    <row r="2646" spans="1:13" s="6" customFormat="1" hidden="1">
      <c r="A2646" s="87"/>
      <c r="G2646" s="3"/>
      <c r="J2646" s="7"/>
      <c r="L2646" s="72"/>
      <c r="M2646" s="99"/>
    </row>
    <row r="2647" spans="1:13" s="6" customFormat="1" hidden="1">
      <c r="A2647" s="87"/>
      <c r="G2647" s="3"/>
      <c r="J2647" s="7"/>
      <c r="L2647" s="72"/>
      <c r="M2647" s="99"/>
    </row>
    <row r="2648" spans="1:13" s="6" customFormat="1" hidden="1">
      <c r="A2648" s="87"/>
      <c r="G2648" s="3"/>
      <c r="J2648" s="7"/>
      <c r="L2648" s="72"/>
      <c r="M2648" s="99"/>
    </row>
    <row r="2649" spans="1:13" s="6" customFormat="1" hidden="1">
      <c r="A2649" s="87"/>
      <c r="G2649" s="3"/>
      <c r="J2649" s="7"/>
      <c r="L2649" s="72"/>
      <c r="M2649" s="99"/>
    </row>
    <row r="2650" spans="1:13" s="6" customFormat="1" hidden="1">
      <c r="A2650" s="87"/>
      <c r="G2650" s="3"/>
      <c r="J2650" s="7"/>
      <c r="L2650" s="72"/>
      <c r="M2650" s="99"/>
    </row>
    <row r="2651" spans="1:13" s="6" customFormat="1" hidden="1">
      <c r="A2651" s="87"/>
      <c r="G2651" s="3"/>
      <c r="J2651" s="7"/>
      <c r="L2651" s="72"/>
      <c r="M2651" s="99"/>
    </row>
    <row r="2652" spans="1:13" s="6" customFormat="1" hidden="1">
      <c r="A2652" s="87"/>
      <c r="G2652" s="3"/>
      <c r="J2652" s="7"/>
      <c r="L2652" s="72"/>
      <c r="M2652" s="99"/>
    </row>
    <row r="2653" spans="1:13" s="6" customFormat="1" hidden="1">
      <c r="A2653" s="87"/>
      <c r="G2653" s="3"/>
      <c r="J2653" s="7"/>
      <c r="L2653" s="72"/>
      <c r="M2653" s="99"/>
    </row>
    <row r="2654" spans="1:13" s="6" customFormat="1" hidden="1">
      <c r="A2654" s="87"/>
      <c r="G2654" s="3"/>
      <c r="J2654" s="7"/>
      <c r="L2654" s="72"/>
      <c r="M2654" s="99"/>
    </row>
    <row r="2655" spans="1:13" s="6" customFormat="1" hidden="1">
      <c r="A2655" s="87"/>
      <c r="G2655" s="3"/>
      <c r="J2655" s="7"/>
      <c r="L2655" s="72"/>
      <c r="M2655" s="99"/>
    </row>
    <row r="2656" spans="1:13" s="6" customFormat="1" hidden="1">
      <c r="A2656" s="87"/>
      <c r="G2656" s="3"/>
      <c r="J2656" s="7"/>
      <c r="L2656" s="72"/>
      <c r="M2656" s="99"/>
    </row>
    <row r="2657" spans="1:13" s="6" customFormat="1" hidden="1">
      <c r="A2657" s="87"/>
      <c r="G2657" s="3"/>
      <c r="J2657" s="7"/>
      <c r="L2657" s="72"/>
      <c r="M2657" s="99"/>
    </row>
    <row r="2658" spans="1:13" s="6" customFormat="1" hidden="1">
      <c r="A2658" s="87"/>
      <c r="G2658" s="3"/>
      <c r="J2658" s="7"/>
      <c r="L2658" s="72"/>
      <c r="M2658" s="99"/>
    </row>
    <row r="2659" spans="1:13" s="6" customFormat="1" hidden="1">
      <c r="A2659" s="87"/>
      <c r="G2659" s="3"/>
      <c r="J2659" s="7"/>
      <c r="L2659" s="72"/>
      <c r="M2659" s="99"/>
    </row>
    <row r="2660" spans="1:13" s="6" customFormat="1" hidden="1">
      <c r="A2660" s="87"/>
      <c r="G2660" s="3"/>
      <c r="J2660" s="7"/>
      <c r="L2660" s="72"/>
      <c r="M2660" s="99"/>
    </row>
    <row r="2661" spans="1:13" s="6" customFormat="1" hidden="1">
      <c r="A2661" s="87"/>
      <c r="G2661" s="3"/>
      <c r="J2661" s="7"/>
      <c r="L2661" s="72"/>
      <c r="M2661" s="99"/>
    </row>
    <row r="2662" spans="1:13" s="6" customFormat="1" hidden="1">
      <c r="A2662" s="87"/>
      <c r="G2662" s="3"/>
      <c r="J2662" s="7"/>
      <c r="L2662" s="72"/>
      <c r="M2662" s="99"/>
    </row>
    <row r="2663" spans="1:13" s="6" customFormat="1" hidden="1">
      <c r="A2663" s="87"/>
      <c r="G2663" s="3"/>
      <c r="J2663" s="7"/>
      <c r="L2663" s="72"/>
      <c r="M2663" s="99"/>
    </row>
    <row r="2664" spans="1:13" s="6" customFormat="1" hidden="1">
      <c r="A2664" s="87"/>
      <c r="G2664" s="3"/>
      <c r="J2664" s="7"/>
      <c r="L2664" s="72"/>
      <c r="M2664" s="99"/>
    </row>
    <row r="2665" spans="1:13" s="6" customFormat="1" hidden="1">
      <c r="A2665" s="87"/>
      <c r="G2665" s="3"/>
      <c r="J2665" s="7"/>
      <c r="L2665" s="72"/>
      <c r="M2665" s="99"/>
    </row>
    <row r="2666" spans="1:13" s="6" customFormat="1" hidden="1">
      <c r="A2666" s="87"/>
      <c r="G2666" s="3"/>
      <c r="J2666" s="7"/>
      <c r="L2666" s="72"/>
      <c r="M2666" s="99"/>
    </row>
    <row r="2667" spans="1:13" s="6" customFormat="1" hidden="1">
      <c r="A2667" s="87"/>
      <c r="G2667" s="3"/>
      <c r="J2667" s="7"/>
      <c r="L2667" s="72"/>
      <c r="M2667" s="99"/>
    </row>
    <row r="2668" spans="1:13" s="6" customFormat="1" hidden="1">
      <c r="A2668" s="87"/>
      <c r="G2668" s="3"/>
      <c r="J2668" s="7"/>
      <c r="L2668" s="72"/>
      <c r="M2668" s="99"/>
    </row>
    <row r="2669" spans="1:13" s="6" customFormat="1" hidden="1">
      <c r="A2669" s="87"/>
      <c r="G2669" s="3"/>
      <c r="J2669" s="7"/>
      <c r="L2669" s="72"/>
      <c r="M2669" s="99"/>
    </row>
    <row r="2670" spans="1:13" s="6" customFormat="1" hidden="1">
      <c r="A2670" s="87"/>
      <c r="G2670" s="3"/>
      <c r="J2670" s="7"/>
      <c r="L2670" s="72"/>
      <c r="M2670" s="99"/>
    </row>
    <row r="2671" spans="1:13" s="6" customFormat="1" hidden="1">
      <c r="A2671" s="87"/>
      <c r="G2671" s="3"/>
      <c r="J2671" s="7"/>
      <c r="L2671" s="72"/>
      <c r="M2671" s="99"/>
    </row>
    <row r="2672" spans="1:13" s="6" customFormat="1" hidden="1">
      <c r="A2672" s="87"/>
      <c r="G2672" s="3"/>
      <c r="J2672" s="7"/>
      <c r="L2672" s="72"/>
      <c r="M2672" s="99"/>
    </row>
    <row r="2673" spans="1:13" s="6" customFormat="1" hidden="1">
      <c r="A2673" s="87"/>
      <c r="G2673" s="3"/>
      <c r="J2673" s="7"/>
      <c r="L2673" s="72"/>
      <c r="M2673" s="99"/>
    </row>
    <row r="2674" spans="1:13" s="6" customFormat="1" hidden="1">
      <c r="A2674" s="87"/>
      <c r="G2674" s="3"/>
      <c r="J2674" s="7"/>
      <c r="L2674" s="72"/>
      <c r="M2674" s="99"/>
    </row>
    <row r="2675" spans="1:13" s="6" customFormat="1" hidden="1">
      <c r="A2675" s="87"/>
      <c r="G2675" s="3"/>
      <c r="J2675" s="7"/>
      <c r="L2675" s="72"/>
      <c r="M2675" s="99"/>
    </row>
    <row r="2676" spans="1:13" s="6" customFormat="1" hidden="1">
      <c r="A2676" s="87"/>
      <c r="G2676" s="3"/>
      <c r="J2676" s="7"/>
      <c r="L2676" s="72"/>
      <c r="M2676" s="99"/>
    </row>
    <row r="2677" spans="1:13" s="6" customFormat="1" hidden="1">
      <c r="A2677" s="87"/>
      <c r="G2677" s="3"/>
      <c r="J2677" s="7"/>
      <c r="L2677" s="72"/>
      <c r="M2677" s="99"/>
    </row>
    <row r="2678" spans="1:13" s="6" customFormat="1" hidden="1">
      <c r="A2678" s="87"/>
      <c r="G2678" s="3"/>
      <c r="J2678" s="7"/>
      <c r="L2678" s="72"/>
      <c r="M2678" s="99"/>
    </row>
    <row r="2679" spans="1:13" s="6" customFormat="1" hidden="1">
      <c r="A2679" s="87"/>
      <c r="G2679" s="3"/>
      <c r="J2679" s="7"/>
      <c r="L2679" s="72"/>
      <c r="M2679" s="99"/>
    </row>
    <row r="2680" spans="1:13" s="6" customFormat="1" hidden="1">
      <c r="A2680" s="87"/>
      <c r="G2680" s="3"/>
      <c r="J2680" s="7"/>
      <c r="L2680" s="72"/>
      <c r="M2680" s="99"/>
    </row>
    <row r="2681" spans="1:13" s="6" customFormat="1" hidden="1">
      <c r="A2681" s="87"/>
      <c r="G2681" s="3"/>
      <c r="J2681" s="7"/>
      <c r="L2681" s="72"/>
      <c r="M2681" s="99"/>
    </row>
    <row r="2682" spans="1:13" s="6" customFormat="1" hidden="1">
      <c r="A2682" s="87"/>
      <c r="G2682" s="3"/>
      <c r="J2682" s="7"/>
      <c r="L2682" s="72"/>
      <c r="M2682" s="99"/>
    </row>
    <row r="2683" spans="1:13" s="6" customFormat="1" hidden="1">
      <c r="A2683" s="87"/>
      <c r="G2683" s="3"/>
      <c r="J2683" s="7"/>
      <c r="L2683" s="72"/>
      <c r="M2683" s="99"/>
    </row>
    <row r="2684" spans="1:13" s="6" customFormat="1" hidden="1">
      <c r="A2684" s="87"/>
      <c r="G2684" s="3"/>
      <c r="J2684" s="7"/>
      <c r="L2684" s="72"/>
      <c r="M2684" s="99"/>
    </row>
    <row r="2685" spans="1:13" s="6" customFormat="1" hidden="1">
      <c r="A2685" s="87"/>
      <c r="G2685" s="3"/>
      <c r="J2685" s="7"/>
      <c r="L2685" s="72"/>
      <c r="M2685" s="99"/>
    </row>
    <row r="2686" spans="1:13" s="6" customFormat="1" hidden="1">
      <c r="A2686" s="87"/>
      <c r="G2686" s="3"/>
      <c r="J2686" s="7"/>
      <c r="L2686" s="72"/>
      <c r="M2686" s="99"/>
    </row>
    <row r="2687" spans="1:13" s="6" customFormat="1" hidden="1">
      <c r="A2687" s="87"/>
      <c r="G2687" s="3"/>
      <c r="J2687" s="7"/>
      <c r="L2687" s="72"/>
      <c r="M2687" s="99"/>
    </row>
    <row r="2688" spans="1:13" s="6" customFormat="1" hidden="1">
      <c r="A2688" s="87"/>
      <c r="G2688" s="3"/>
      <c r="J2688" s="7"/>
      <c r="L2688" s="72"/>
      <c r="M2688" s="99"/>
    </row>
    <row r="2689" spans="1:13" s="6" customFormat="1" hidden="1">
      <c r="A2689" s="87"/>
      <c r="G2689" s="3"/>
      <c r="J2689" s="7"/>
      <c r="L2689" s="72"/>
      <c r="M2689" s="99"/>
    </row>
    <row r="2690" spans="1:13" s="6" customFormat="1" hidden="1">
      <c r="A2690" s="87"/>
      <c r="G2690" s="3"/>
      <c r="J2690" s="7"/>
      <c r="L2690" s="72"/>
      <c r="M2690" s="99"/>
    </row>
    <row r="2691" spans="1:13" s="6" customFormat="1" hidden="1">
      <c r="A2691" s="87"/>
      <c r="G2691" s="3"/>
      <c r="J2691" s="7"/>
      <c r="L2691" s="72"/>
      <c r="M2691" s="99"/>
    </row>
    <row r="2692" spans="1:13" s="6" customFormat="1" hidden="1">
      <c r="A2692" s="87"/>
      <c r="G2692" s="3"/>
      <c r="J2692" s="7"/>
      <c r="L2692" s="72"/>
      <c r="M2692" s="99"/>
    </row>
    <row r="2693" spans="1:13" s="6" customFormat="1" hidden="1">
      <c r="A2693" s="87"/>
      <c r="G2693" s="3"/>
      <c r="J2693" s="7"/>
      <c r="L2693" s="72"/>
      <c r="M2693" s="99"/>
    </row>
    <row r="2694" spans="1:13" s="6" customFormat="1" hidden="1">
      <c r="A2694" s="87"/>
      <c r="G2694" s="3"/>
      <c r="J2694" s="7"/>
      <c r="L2694" s="72"/>
      <c r="M2694" s="99"/>
    </row>
    <row r="2695" spans="1:13" s="6" customFormat="1" hidden="1">
      <c r="A2695" s="87"/>
      <c r="G2695" s="3"/>
      <c r="J2695" s="7"/>
      <c r="L2695" s="72"/>
      <c r="M2695" s="99"/>
    </row>
    <row r="2696" spans="1:13" s="6" customFormat="1" hidden="1">
      <c r="A2696" s="87"/>
      <c r="G2696" s="3"/>
      <c r="J2696" s="7"/>
      <c r="L2696" s="72"/>
      <c r="M2696" s="99"/>
    </row>
    <row r="2697" spans="1:13" s="6" customFormat="1" hidden="1">
      <c r="A2697" s="87"/>
      <c r="G2697" s="3"/>
      <c r="J2697" s="7"/>
      <c r="L2697" s="72"/>
      <c r="M2697" s="99"/>
    </row>
    <row r="2698" spans="1:13" s="6" customFormat="1" hidden="1">
      <c r="A2698" s="87"/>
      <c r="G2698" s="3"/>
      <c r="J2698" s="7"/>
      <c r="L2698" s="72"/>
      <c r="M2698" s="99"/>
    </row>
    <row r="2699" spans="1:13" s="6" customFormat="1" hidden="1">
      <c r="A2699" s="87"/>
      <c r="G2699" s="3"/>
      <c r="J2699" s="7"/>
      <c r="L2699" s="72"/>
      <c r="M2699" s="99"/>
    </row>
    <row r="2700" spans="1:13" s="6" customFormat="1" hidden="1">
      <c r="A2700" s="87"/>
      <c r="G2700" s="3"/>
      <c r="J2700" s="7"/>
      <c r="L2700" s="72"/>
      <c r="M2700" s="99"/>
    </row>
    <row r="2701" spans="1:13" s="6" customFormat="1" hidden="1">
      <c r="A2701" s="87"/>
      <c r="G2701" s="3"/>
      <c r="J2701" s="7"/>
      <c r="L2701" s="72"/>
      <c r="M2701" s="99"/>
    </row>
    <row r="2702" spans="1:13" s="6" customFormat="1" hidden="1">
      <c r="A2702" s="87"/>
      <c r="G2702" s="3"/>
      <c r="J2702" s="7"/>
      <c r="L2702" s="72"/>
      <c r="M2702" s="99"/>
    </row>
    <row r="2703" spans="1:13" s="6" customFormat="1" hidden="1">
      <c r="A2703" s="87"/>
      <c r="G2703" s="3"/>
      <c r="J2703" s="7"/>
      <c r="L2703" s="72"/>
      <c r="M2703" s="99"/>
    </row>
    <row r="2704" spans="1:13" s="6" customFormat="1" hidden="1">
      <c r="A2704" s="87"/>
      <c r="G2704" s="3"/>
      <c r="J2704" s="7"/>
      <c r="L2704" s="72"/>
      <c r="M2704" s="99"/>
    </row>
    <row r="2705" spans="1:13" s="6" customFormat="1" hidden="1">
      <c r="A2705" s="87"/>
      <c r="G2705" s="3"/>
      <c r="J2705" s="7"/>
      <c r="L2705" s="72"/>
      <c r="M2705" s="99"/>
    </row>
    <row r="2706" spans="1:13" s="6" customFormat="1" hidden="1">
      <c r="A2706" s="87"/>
      <c r="G2706" s="3"/>
      <c r="J2706" s="7"/>
      <c r="L2706" s="72"/>
      <c r="M2706" s="99"/>
    </row>
    <row r="2707" spans="1:13" s="6" customFormat="1" hidden="1">
      <c r="A2707" s="87"/>
      <c r="G2707" s="3"/>
      <c r="J2707" s="7"/>
      <c r="L2707" s="72"/>
      <c r="M2707" s="99"/>
    </row>
    <row r="2708" spans="1:13" s="6" customFormat="1" hidden="1">
      <c r="A2708" s="87"/>
      <c r="G2708" s="3"/>
      <c r="J2708" s="7"/>
      <c r="L2708" s="72"/>
      <c r="M2708" s="99"/>
    </row>
    <row r="2709" spans="1:13" s="6" customFormat="1" hidden="1">
      <c r="A2709" s="87"/>
      <c r="G2709" s="3"/>
      <c r="J2709" s="7"/>
      <c r="L2709" s="72"/>
      <c r="M2709" s="99"/>
    </row>
    <row r="2710" spans="1:13" s="6" customFormat="1" hidden="1">
      <c r="A2710" s="87"/>
      <c r="G2710" s="3"/>
      <c r="J2710" s="7"/>
      <c r="L2710" s="72"/>
      <c r="M2710" s="99"/>
    </row>
    <row r="2711" spans="1:13" s="6" customFormat="1" hidden="1">
      <c r="A2711" s="87"/>
      <c r="G2711" s="3"/>
      <c r="J2711" s="7"/>
      <c r="L2711" s="72"/>
      <c r="M2711" s="99"/>
    </row>
    <row r="2712" spans="1:13" s="6" customFormat="1" hidden="1">
      <c r="A2712" s="87"/>
      <c r="G2712" s="3"/>
      <c r="J2712" s="7"/>
      <c r="L2712" s="72"/>
      <c r="M2712" s="99"/>
    </row>
    <row r="2713" spans="1:13" s="6" customFormat="1" hidden="1">
      <c r="A2713" s="87"/>
      <c r="G2713" s="3"/>
      <c r="J2713" s="7"/>
      <c r="L2713" s="72"/>
      <c r="M2713" s="99"/>
    </row>
    <row r="2714" spans="1:13" s="6" customFormat="1" hidden="1">
      <c r="A2714" s="87"/>
      <c r="G2714" s="3"/>
      <c r="J2714" s="7"/>
      <c r="L2714" s="72"/>
      <c r="M2714" s="99"/>
    </row>
    <row r="2715" spans="1:13" s="6" customFormat="1" hidden="1">
      <c r="A2715" s="87"/>
      <c r="G2715" s="3"/>
      <c r="J2715" s="7"/>
      <c r="L2715" s="72"/>
      <c r="M2715" s="99"/>
    </row>
    <row r="2716" spans="1:13" s="6" customFormat="1" hidden="1">
      <c r="A2716" s="87"/>
      <c r="G2716" s="3"/>
      <c r="J2716" s="7"/>
      <c r="L2716" s="72"/>
      <c r="M2716" s="99"/>
    </row>
    <row r="2717" spans="1:13" s="6" customFormat="1" hidden="1">
      <c r="A2717" s="87"/>
      <c r="G2717" s="3"/>
      <c r="J2717" s="7"/>
      <c r="L2717" s="72"/>
      <c r="M2717" s="99"/>
    </row>
    <row r="2718" spans="1:13" s="6" customFormat="1" hidden="1">
      <c r="A2718" s="87"/>
      <c r="G2718" s="3"/>
      <c r="J2718" s="7"/>
      <c r="L2718" s="72"/>
      <c r="M2718" s="99"/>
    </row>
    <row r="2719" spans="1:13" s="6" customFormat="1" hidden="1">
      <c r="A2719" s="87"/>
      <c r="G2719" s="3"/>
      <c r="J2719" s="7"/>
      <c r="L2719" s="72"/>
      <c r="M2719" s="99"/>
    </row>
    <row r="2720" spans="1:13" s="6" customFormat="1" hidden="1">
      <c r="A2720" s="87"/>
      <c r="G2720" s="3"/>
      <c r="J2720" s="7"/>
      <c r="L2720" s="72"/>
      <c r="M2720" s="99"/>
    </row>
    <row r="2721" spans="1:13" s="6" customFormat="1" hidden="1">
      <c r="A2721" s="87"/>
      <c r="G2721" s="3"/>
      <c r="J2721" s="7"/>
      <c r="L2721" s="72"/>
      <c r="M2721" s="99"/>
    </row>
    <row r="2722" spans="1:13" s="6" customFormat="1" hidden="1">
      <c r="A2722" s="87"/>
      <c r="G2722" s="3"/>
      <c r="J2722" s="7"/>
      <c r="L2722" s="72"/>
      <c r="M2722" s="99"/>
    </row>
    <row r="2723" spans="1:13" s="6" customFormat="1" hidden="1">
      <c r="A2723" s="87"/>
      <c r="G2723" s="3"/>
      <c r="J2723" s="7"/>
      <c r="L2723" s="72"/>
      <c r="M2723" s="99"/>
    </row>
    <row r="2724" spans="1:13" s="6" customFormat="1" hidden="1">
      <c r="A2724" s="87"/>
      <c r="G2724" s="3"/>
      <c r="J2724" s="7"/>
      <c r="L2724" s="72"/>
      <c r="M2724" s="99"/>
    </row>
    <row r="2725" spans="1:13" s="6" customFormat="1" hidden="1">
      <c r="A2725" s="87"/>
      <c r="G2725" s="3"/>
      <c r="J2725" s="7"/>
      <c r="L2725" s="72"/>
      <c r="M2725" s="99"/>
    </row>
    <row r="2726" spans="1:13" s="6" customFormat="1" hidden="1">
      <c r="A2726" s="87"/>
      <c r="G2726" s="3"/>
      <c r="J2726" s="7"/>
      <c r="L2726" s="72"/>
      <c r="M2726" s="99"/>
    </row>
    <row r="2727" spans="1:13" s="6" customFormat="1" hidden="1">
      <c r="A2727" s="87"/>
      <c r="G2727" s="3"/>
      <c r="J2727" s="7"/>
      <c r="L2727" s="72"/>
      <c r="M2727" s="99"/>
    </row>
    <row r="2728" spans="1:13" s="6" customFormat="1" hidden="1">
      <c r="A2728" s="87"/>
      <c r="G2728" s="3"/>
      <c r="J2728" s="7"/>
      <c r="L2728" s="72"/>
      <c r="M2728" s="99"/>
    </row>
    <row r="2729" spans="1:13" s="6" customFormat="1" hidden="1">
      <c r="A2729" s="87"/>
      <c r="G2729" s="3"/>
      <c r="J2729" s="7"/>
      <c r="L2729" s="72"/>
      <c r="M2729" s="99"/>
    </row>
    <row r="2730" spans="1:13" s="6" customFormat="1" hidden="1">
      <c r="A2730" s="87"/>
      <c r="G2730" s="3"/>
      <c r="J2730" s="7"/>
      <c r="L2730" s="72"/>
      <c r="M2730" s="99"/>
    </row>
    <row r="2731" spans="1:13" s="6" customFormat="1" hidden="1">
      <c r="A2731" s="87"/>
      <c r="G2731" s="3"/>
      <c r="J2731" s="7"/>
      <c r="L2731" s="72"/>
      <c r="M2731" s="99"/>
    </row>
    <row r="2732" spans="1:13" s="6" customFormat="1" hidden="1">
      <c r="A2732" s="87"/>
      <c r="G2732" s="3"/>
      <c r="J2732" s="7"/>
      <c r="L2732" s="72"/>
      <c r="M2732" s="99"/>
    </row>
    <row r="2733" spans="1:13" s="6" customFormat="1" hidden="1">
      <c r="A2733" s="87"/>
      <c r="G2733" s="3"/>
      <c r="J2733" s="7"/>
      <c r="L2733" s="72"/>
      <c r="M2733" s="99"/>
    </row>
    <row r="2734" spans="1:13" s="6" customFormat="1" hidden="1">
      <c r="A2734" s="87"/>
      <c r="G2734" s="3"/>
      <c r="J2734" s="7"/>
      <c r="L2734" s="72"/>
      <c r="M2734" s="99"/>
    </row>
    <row r="2735" spans="1:13" s="6" customFormat="1" hidden="1">
      <c r="A2735" s="87"/>
      <c r="G2735" s="3"/>
      <c r="J2735" s="7"/>
      <c r="L2735" s="72"/>
      <c r="M2735" s="99"/>
    </row>
    <row r="2736" spans="1:13" s="6" customFormat="1" hidden="1">
      <c r="A2736" s="87"/>
      <c r="G2736" s="3"/>
      <c r="J2736" s="7"/>
      <c r="L2736" s="72"/>
      <c r="M2736" s="99"/>
    </row>
    <row r="2737" spans="1:13" s="6" customFormat="1" hidden="1">
      <c r="A2737" s="87"/>
      <c r="G2737" s="3"/>
      <c r="J2737" s="7"/>
      <c r="L2737" s="72"/>
      <c r="M2737" s="99"/>
    </row>
    <row r="2738" spans="1:13" s="6" customFormat="1" hidden="1">
      <c r="A2738" s="87"/>
      <c r="G2738" s="3"/>
      <c r="J2738" s="7"/>
      <c r="L2738" s="72"/>
      <c r="M2738" s="99"/>
    </row>
    <row r="2739" spans="1:13" s="6" customFormat="1" hidden="1">
      <c r="A2739" s="87"/>
      <c r="G2739" s="3"/>
      <c r="J2739" s="7"/>
      <c r="L2739" s="72"/>
      <c r="M2739" s="99"/>
    </row>
    <row r="2740" spans="1:13" s="6" customFormat="1" hidden="1">
      <c r="A2740" s="87"/>
      <c r="G2740" s="3"/>
      <c r="J2740" s="7"/>
      <c r="L2740" s="72"/>
      <c r="M2740" s="99"/>
    </row>
    <row r="2741" spans="1:13" s="6" customFormat="1" hidden="1">
      <c r="A2741" s="87"/>
      <c r="G2741" s="3"/>
      <c r="J2741" s="7"/>
      <c r="L2741" s="72"/>
      <c r="M2741" s="99"/>
    </row>
    <row r="2742" spans="1:13" s="6" customFormat="1" hidden="1">
      <c r="A2742" s="87"/>
      <c r="G2742" s="3"/>
      <c r="J2742" s="7"/>
      <c r="L2742" s="72"/>
      <c r="M2742" s="99"/>
    </row>
    <row r="2743" spans="1:13" s="6" customFormat="1" hidden="1">
      <c r="A2743" s="87"/>
      <c r="G2743" s="3"/>
      <c r="J2743" s="7"/>
      <c r="L2743" s="72"/>
      <c r="M2743" s="99"/>
    </row>
    <row r="2744" spans="1:13" s="6" customFormat="1" hidden="1">
      <c r="A2744" s="87"/>
      <c r="G2744" s="3"/>
      <c r="J2744" s="7"/>
      <c r="L2744" s="72"/>
      <c r="M2744" s="99"/>
    </row>
    <row r="2745" spans="1:13" s="6" customFormat="1" hidden="1">
      <c r="A2745" s="87"/>
      <c r="G2745" s="3"/>
      <c r="J2745" s="7"/>
      <c r="L2745" s="72"/>
      <c r="M2745" s="99"/>
    </row>
    <row r="2746" spans="1:13" s="6" customFormat="1" hidden="1">
      <c r="A2746" s="87"/>
      <c r="G2746" s="3"/>
      <c r="J2746" s="7"/>
      <c r="L2746" s="72"/>
      <c r="M2746" s="99"/>
    </row>
    <row r="2747" spans="1:13" s="6" customFormat="1" hidden="1">
      <c r="A2747" s="87"/>
      <c r="G2747" s="3"/>
      <c r="J2747" s="7"/>
      <c r="L2747" s="72"/>
      <c r="M2747" s="99"/>
    </row>
    <row r="2748" spans="1:13" s="6" customFormat="1" hidden="1">
      <c r="A2748" s="87"/>
      <c r="G2748" s="3"/>
      <c r="J2748" s="7"/>
      <c r="L2748" s="72"/>
      <c r="M2748" s="99"/>
    </row>
    <row r="2749" spans="1:13" s="6" customFormat="1" hidden="1">
      <c r="A2749" s="87"/>
      <c r="G2749" s="3"/>
      <c r="J2749" s="7"/>
      <c r="L2749" s="72"/>
      <c r="M2749" s="99"/>
    </row>
    <row r="2750" spans="1:13" s="6" customFormat="1" hidden="1">
      <c r="A2750" s="87"/>
      <c r="G2750" s="3"/>
      <c r="J2750" s="7"/>
      <c r="L2750" s="72"/>
      <c r="M2750" s="99"/>
    </row>
    <row r="2751" spans="1:13" s="6" customFormat="1" hidden="1">
      <c r="A2751" s="87"/>
      <c r="G2751" s="3"/>
      <c r="J2751" s="7"/>
      <c r="L2751" s="72"/>
      <c r="M2751" s="99"/>
    </row>
    <row r="2752" spans="1:13" s="6" customFormat="1" hidden="1">
      <c r="A2752" s="87"/>
      <c r="G2752" s="3"/>
      <c r="J2752" s="7"/>
      <c r="L2752" s="72"/>
      <c r="M2752" s="99"/>
    </row>
    <row r="2753" spans="1:13" s="6" customFormat="1" hidden="1">
      <c r="A2753" s="87"/>
      <c r="G2753" s="3"/>
      <c r="J2753" s="7"/>
      <c r="L2753" s="72"/>
      <c r="M2753" s="99"/>
    </row>
    <row r="2754" spans="1:13" s="6" customFormat="1" hidden="1">
      <c r="A2754" s="87"/>
      <c r="G2754" s="3"/>
      <c r="J2754" s="7"/>
      <c r="L2754" s="72"/>
      <c r="M2754" s="99"/>
    </row>
    <row r="2755" spans="1:13" s="6" customFormat="1" hidden="1">
      <c r="A2755" s="87"/>
      <c r="G2755" s="3"/>
      <c r="J2755" s="7"/>
      <c r="L2755" s="72"/>
      <c r="M2755" s="99"/>
    </row>
    <row r="2756" spans="1:13" s="6" customFormat="1" hidden="1">
      <c r="A2756" s="87"/>
      <c r="G2756" s="3"/>
      <c r="J2756" s="7"/>
      <c r="L2756" s="72"/>
      <c r="M2756" s="99"/>
    </row>
    <row r="2757" spans="1:13" s="6" customFormat="1" hidden="1">
      <c r="A2757" s="87"/>
      <c r="G2757" s="3"/>
      <c r="J2757" s="7"/>
      <c r="L2757" s="72"/>
      <c r="M2757" s="99"/>
    </row>
    <row r="2758" spans="1:13" s="6" customFormat="1" hidden="1">
      <c r="A2758" s="87"/>
      <c r="G2758" s="3"/>
      <c r="J2758" s="7"/>
      <c r="L2758" s="72"/>
      <c r="M2758" s="99"/>
    </row>
    <row r="2759" spans="1:13" s="6" customFormat="1" hidden="1">
      <c r="A2759" s="87"/>
      <c r="G2759" s="3"/>
      <c r="J2759" s="7"/>
      <c r="L2759" s="72"/>
      <c r="M2759" s="99"/>
    </row>
    <row r="2760" spans="1:13" s="6" customFormat="1" hidden="1">
      <c r="A2760" s="87"/>
      <c r="G2760" s="3"/>
      <c r="J2760" s="7"/>
      <c r="L2760" s="72"/>
      <c r="M2760" s="99"/>
    </row>
    <row r="2761" spans="1:13" s="6" customFormat="1" hidden="1">
      <c r="A2761" s="87"/>
      <c r="G2761" s="3"/>
      <c r="J2761" s="7"/>
      <c r="L2761" s="72"/>
      <c r="M2761" s="99"/>
    </row>
    <row r="2762" spans="1:13" s="6" customFormat="1" hidden="1">
      <c r="A2762" s="87"/>
      <c r="G2762" s="3"/>
      <c r="J2762" s="7"/>
      <c r="L2762" s="72"/>
      <c r="M2762" s="99"/>
    </row>
    <row r="2763" spans="1:13" s="6" customFormat="1" hidden="1">
      <c r="A2763" s="87"/>
      <c r="G2763" s="3"/>
      <c r="J2763" s="7"/>
      <c r="L2763" s="72"/>
      <c r="M2763" s="99"/>
    </row>
    <row r="2764" spans="1:13" s="6" customFormat="1" hidden="1">
      <c r="A2764" s="87"/>
      <c r="G2764" s="3"/>
      <c r="J2764" s="7"/>
      <c r="L2764" s="72"/>
      <c r="M2764" s="99"/>
    </row>
    <row r="2765" spans="1:13" s="6" customFormat="1" hidden="1">
      <c r="A2765" s="87"/>
      <c r="G2765" s="3"/>
      <c r="J2765" s="7"/>
      <c r="L2765" s="72"/>
      <c r="M2765" s="99"/>
    </row>
    <row r="2766" spans="1:13" s="6" customFormat="1" hidden="1">
      <c r="A2766" s="87"/>
      <c r="G2766" s="3"/>
      <c r="J2766" s="7"/>
      <c r="L2766" s="72"/>
      <c r="M2766" s="99"/>
    </row>
    <row r="2767" spans="1:13" s="6" customFormat="1" hidden="1">
      <c r="A2767" s="87"/>
      <c r="G2767" s="3"/>
      <c r="J2767" s="7"/>
      <c r="L2767" s="72"/>
      <c r="M2767" s="99"/>
    </row>
    <row r="2768" spans="1:13" s="6" customFormat="1" hidden="1">
      <c r="A2768" s="87"/>
      <c r="G2768" s="3"/>
      <c r="J2768" s="7"/>
      <c r="L2768" s="72"/>
      <c r="M2768" s="99"/>
    </row>
    <row r="2769" spans="1:13" s="6" customFormat="1" hidden="1">
      <c r="A2769" s="87"/>
      <c r="G2769" s="3"/>
      <c r="J2769" s="7"/>
      <c r="L2769" s="72"/>
      <c r="M2769" s="99"/>
    </row>
    <row r="2770" spans="1:13" s="6" customFormat="1" hidden="1">
      <c r="A2770" s="87"/>
      <c r="G2770" s="3"/>
      <c r="J2770" s="7"/>
      <c r="L2770" s="72"/>
      <c r="M2770" s="99"/>
    </row>
    <row r="2771" spans="1:13" s="6" customFormat="1" hidden="1">
      <c r="A2771" s="87"/>
      <c r="G2771" s="3"/>
      <c r="J2771" s="7"/>
      <c r="L2771" s="72"/>
      <c r="M2771" s="99"/>
    </row>
    <row r="2772" spans="1:13" s="6" customFormat="1" hidden="1">
      <c r="A2772" s="87"/>
      <c r="G2772" s="3"/>
      <c r="J2772" s="7"/>
      <c r="L2772" s="72"/>
      <c r="M2772" s="99"/>
    </row>
    <row r="2773" spans="1:13" s="6" customFormat="1" hidden="1">
      <c r="A2773" s="87"/>
      <c r="G2773" s="3"/>
      <c r="J2773" s="7"/>
      <c r="L2773" s="72"/>
      <c r="M2773" s="99"/>
    </row>
    <row r="2774" spans="1:13" s="6" customFormat="1" hidden="1">
      <c r="A2774" s="87"/>
      <c r="G2774" s="3"/>
      <c r="J2774" s="7"/>
      <c r="L2774" s="72"/>
      <c r="M2774" s="99"/>
    </row>
    <row r="2775" spans="1:13" s="6" customFormat="1" hidden="1">
      <c r="A2775" s="87"/>
      <c r="G2775" s="3"/>
      <c r="J2775" s="7"/>
      <c r="L2775" s="72"/>
      <c r="M2775" s="99"/>
    </row>
    <row r="2776" spans="1:13" s="6" customFormat="1" hidden="1">
      <c r="A2776" s="87"/>
      <c r="G2776" s="3"/>
      <c r="J2776" s="7"/>
      <c r="L2776" s="72"/>
      <c r="M2776" s="99"/>
    </row>
    <row r="2777" spans="1:13" s="6" customFormat="1" hidden="1">
      <c r="A2777" s="87"/>
      <c r="G2777" s="3"/>
      <c r="J2777" s="7"/>
      <c r="L2777" s="72"/>
      <c r="M2777" s="99"/>
    </row>
    <row r="2778" spans="1:13" s="6" customFormat="1" hidden="1">
      <c r="A2778" s="87"/>
      <c r="G2778" s="3"/>
      <c r="J2778" s="7"/>
      <c r="L2778" s="72"/>
      <c r="M2778" s="99"/>
    </row>
    <row r="2779" spans="1:13" s="6" customFormat="1" hidden="1">
      <c r="A2779" s="87"/>
      <c r="G2779" s="3"/>
      <c r="J2779" s="7"/>
      <c r="L2779" s="72"/>
      <c r="M2779" s="99"/>
    </row>
    <row r="2780" spans="1:13" s="6" customFormat="1" hidden="1">
      <c r="A2780" s="87"/>
      <c r="G2780" s="3"/>
      <c r="J2780" s="7"/>
      <c r="L2780" s="72"/>
      <c r="M2780" s="99"/>
    </row>
    <row r="2781" spans="1:13" s="6" customFormat="1" hidden="1">
      <c r="A2781" s="87"/>
      <c r="G2781" s="3"/>
      <c r="J2781" s="7"/>
      <c r="L2781" s="72"/>
      <c r="M2781" s="99"/>
    </row>
    <row r="2782" spans="1:13" s="6" customFormat="1" hidden="1">
      <c r="A2782" s="87"/>
      <c r="G2782" s="3"/>
      <c r="J2782" s="7"/>
      <c r="L2782" s="72"/>
      <c r="M2782" s="99"/>
    </row>
    <row r="2783" spans="1:13" s="6" customFormat="1" hidden="1">
      <c r="A2783" s="87"/>
      <c r="G2783" s="3"/>
      <c r="J2783" s="7"/>
      <c r="L2783" s="72"/>
      <c r="M2783" s="99"/>
    </row>
    <row r="2784" spans="1:13" s="6" customFormat="1" hidden="1">
      <c r="A2784" s="87"/>
      <c r="G2784" s="3"/>
      <c r="J2784" s="7"/>
      <c r="L2784" s="72"/>
      <c r="M2784" s="99"/>
    </row>
    <row r="2785" spans="1:13" s="6" customFormat="1" hidden="1">
      <c r="A2785" s="87"/>
      <c r="G2785" s="3"/>
      <c r="J2785" s="7"/>
      <c r="L2785" s="72"/>
      <c r="M2785" s="99"/>
    </row>
    <row r="2786" spans="1:13" s="6" customFormat="1" hidden="1">
      <c r="A2786" s="87"/>
      <c r="G2786" s="3"/>
      <c r="J2786" s="7"/>
      <c r="L2786" s="72"/>
      <c r="M2786" s="99"/>
    </row>
    <row r="2787" spans="1:13" s="6" customFormat="1" hidden="1">
      <c r="A2787" s="87"/>
      <c r="G2787" s="3"/>
      <c r="J2787" s="7"/>
      <c r="L2787" s="72"/>
      <c r="M2787" s="99"/>
    </row>
    <row r="2788" spans="1:13" s="6" customFormat="1" hidden="1">
      <c r="A2788" s="87"/>
      <c r="G2788" s="3"/>
      <c r="J2788" s="7"/>
      <c r="L2788" s="72"/>
      <c r="M2788" s="99"/>
    </row>
    <row r="2789" spans="1:13" s="6" customFormat="1" hidden="1">
      <c r="A2789" s="87"/>
      <c r="G2789" s="3"/>
      <c r="J2789" s="7"/>
      <c r="L2789" s="72"/>
      <c r="M2789" s="99"/>
    </row>
    <row r="2790" spans="1:13" s="6" customFormat="1" hidden="1">
      <c r="A2790" s="87"/>
      <c r="G2790" s="3"/>
      <c r="J2790" s="7"/>
      <c r="L2790" s="72"/>
      <c r="M2790" s="99"/>
    </row>
    <row r="2791" spans="1:13" s="6" customFormat="1" hidden="1">
      <c r="A2791" s="87"/>
      <c r="G2791" s="3"/>
      <c r="J2791" s="7"/>
      <c r="L2791" s="72"/>
      <c r="M2791" s="99"/>
    </row>
    <row r="2792" spans="1:13" s="6" customFormat="1" hidden="1">
      <c r="A2792" s="87"/>
      <c r="G2792" s="3"/>
      <c r="J2792" s="7"/>
      <c r="L2792" s="72"/>
      <c r="M2792" s="99"/>
    </row>
    <row r="2793" spans="1:13" s="6" customFormat="1" hidden="1">
      <c r="A2793" s="87"/>
      <c r="G2793" s="3"/>
      <c r="J2793" s="7"/>
      <c r="L2793" s="72"/>
      <c r="M2793" s="99"/>
    </row>
    <row r="2794" spans="1:13" s="6" customFormat="1" hidden="1">
      <c r="A2794" s="87"/>
      <c r="G2794" s="3"/>
      <c r="J2794" s="7"/>
      <c r="L2794" s="72"/>
      <c r="M2794" s="99"/>
    </row>
    <row r="2795" spans="1:13" s="6" customFormat="1" hidden="1">
      <c r="A2795" s="87"/>
      <c r="G2795" s="3"/>
      <c r="J2795" s="7"/>
      <c r="L2795" s="72"/>
      <c r="M2795" s="99"/>
    </row>
    <row r="2796" spans="1:13" s="6" customFormat="1" hidden="1">
      <c r="A2796" s="87"/>
      <c r="G2796" s="3"/>
      <c r="J2796" s="7"/>
      <c r="L2796" s="72"/>
      <c r="M2796" s="99"/>
    </row>
    <row r="2797" spans="1:13" s="6" customFormat="1" hidden="1">
      <c r="A2797" s="87"/>
      <c r="G2797" s="3"/>
      <c r="J2797" s="7"/>
      <c r="L2797" s="72"/>
      <c r="M2797" s="99"/>
    </row>
    <row r="2798" spans="1:13" s="6" customFormat="1" hidden="1">
      <c r="A2798" s="87"/>
      <c r="G2798" s="3"/>
      <c r="J2798" s="7"/>
      <c r="L2798" s="72"/>
      <c r="M2798" s="99"/>
    </row>
    <row r="2799" spans="1:13" s="6" customFormat="1" hidden="1">
      <c r="A2799" s="87"/>
      <c r="G2799" s="3"/>
      <c r="J2799" s="7"/>
      <c r="L2799" s="72"/>
      <c r="M2799" s="99"/>
    </row>
    <row r="2800" spans="1:13" s="6" customFormat="1" hidden="1">
      <c r="A2800" s="87"/>
      <c r="G2800" s="3"/>
      <c r="J2800" s="7"/>
      <c r="L2800" s="72"/>
      <c r="M2800" s="99"/>
    </row>
    <row r="2801" spans="1:13" s="6" customFormat="1" hidden="1">
      <c r="A2801" s="87"/>
      <c r="G2801" s="3"/>
      <c r="J2801" s="7"/>
      <c r="L2801" s="72"/>
      <c r="M2801" s="99"/>
    </row>
    <row r="2802" spans="1:13" s="6" customFormat="1" hidden="1">
      <c r="A2802" s="87"/>
      <c r="G2802" s="3"/>
      <c r="J2802" s="7"/>
      <c r="L2802" s="72"/>
      <c r="M2802" s="99"/>
    </row>
    <row r="2803" spans="1:13" s="6" customFormat="1" hidden="1">
      <c r="A2803" s="87"/>
      <c r="G2803" s="3"/>
      <c r="J2803" s="7"/>
      <c r="L2803" s="72"/>
      <c r="M2803" s="99"/>
    </row>
    <row r="2804" spans="1:13" s="6" customFormat="1" hidden="1">
      <c r="A2804" s="87"/>
      <c r="G2804" s="3"/>
      <c r="J2804" s="7"/>
      <c r="L2804" s="72"/>
      <c r="M2804" s="99"/>
    </row>
    <row r="2805" spans="1:13" s="6" customFormat="1" hidden="1">
      <c r="A2805" s="87"/>
      <c r="G2805" s="3"/>
      <c r="J2805" s="7"/>
      <c r="L2805" s="72"/>
      <c r="M2805" s="99"/>
    </row>
    <row r="2806" spans="1:13" s="6" customFormat="1" hidden="1">
      <c r="A2806" s="87"/>
      <c r="G2806" s="3"/>
      <c r="J2806" s="7"/>
      <c r="L2806" s="72"/>
      <c r="M2806" s="99"/>
    </row>
    <row r="2807" spans="1:13" s="6" customFormat="1" hidden="1">
      <c r="A2807" s="87"/>
      <c r="G2807" s="3"/>
      <c r="J2807" s="7"/>
      <c r="L2807" s="72"/>
      <c r="M2807" s="99"/>
    </row>
    <row r="2808" spans="1:13" s="6" customFormat="1" hidden="1">
      <c r="A2808" s="87"/>
      <c r="G2808" s="3"/>
      <c r="J2808" s="7"/>
      <c r="L2808" s="72"/>
      <c r="M2808" s="99"/>
    </row>
    <row r="2809" spans="1:13" s="6" customFormat="1" hidden="1">
      <c r="A2809" s="87"/>
      <c r="G2809" s="3"/>
      <c r="J2809" s="7"/>
      <c r="L2809" s="72"/>
      <c r="M2809" s="99"/>
    </row>
    <row r="2810" spans="1:13" s="6" customFormat="1" hidden="1">
      <c r="A2810" s="87"/>
      <c r="G2810" s="3"/>
      <c r="J2810" s="7"/>
      <c r="L2810" s="72"/>
      <c r="M2810" s="99"/>
    </row>
    <row r="2811" spans="1:13" s="6" customFormat="1" hidden="1">
      <c r="A2811" s="87"/>
      <c r="G2811" s="3"/>
      <c r="J2811" s="7"/>
      <c r="L2811" s="72"/>
      <c r="M2811" s="99"/>
    </row>
    <row r="2812" spans="1:13" s="6" customFormat="1" hidden="1">
      <c r="A2812" s="87"/>
      <c r="G2812" s="3"/>
      <c r="J2812" s="7"/>
      <c r="L2812" s="72"/>
      <c r="M2812" s="99"/>
    </row>
    <row r="2813" spans="1:13" s="6" customFormat="1" hidden="1">
      <c r="A2813" s="87"/>
      <c r="G2813" s="3"/>
      <c r="J2813" s="7"/>
      <c r="L2813" s="72"/>
      <c r="M2813" s="99"/>
    </row>
    <row r="2814" spans="1:13" s="6" customFormat="1" hidden="1">
      <c r="A2814" s="87"/>
      <c r="G2814" s="3"/>
      <c r="J2814" s="7"/>
      <c r="L2814" s="72"/>
      <c r="M2814" s="99"/>
    </row>
    <row r="2815" spans="1:13" s="6" customFormat="1" hidden="1">
      <c r="A2815" s="87"/>
      <c r="G2815" s="3"/>
      <c r="J2815" s="7"/>
      <c r="L2815" s="72"/>
      <c r="M2815" s="99"/>
    </row>
    <row r="2816" spans="1:13" s="6" customFormat="1" hidden="1">
      <c r="A2816" s="87"/>
      <c r="G2816" s="3"/>
      <c r="J2816" s="7"/>
      <c r="L2816" s="72"/>
      <c r="M2816" s="99"/>
    </row>
    <row r="2817" spans="1:13" s="6" customFormat="1" hidden="1">
      <c r="A2817" s="87"/>
      <c r="G2817" s="3"/>
      <c r="J2817" s="7"/>
      <c r="L2817" s="72"/>
      <c r="M2817" s="99"/>
    </row>
    <row r="2818" spans="1:13" s="6" customFormat="1" hidden="1">
      <c r="A2818" s="87"/>
      <c r="G2818" s="3"/>
      <c r="J2818" s="7"/>
      <c r="L2818" s="72"/>
      <c r="M2818" s="99"/>
    </row>
    <row r="2819" spans="1:13" s="6" customFormat="1" hidden="1">
      <c r="A2819" s="87"/>
      <c r="G2819" s="3"/>
      <c r="J2819" s="7"/>
      <c r="L2819" s="72"/>
      <c r="M2819" s="99"/>
    </row>
    <row r="2820" spans="1:13" s="6" customFormat="1" hidden="1">
      <c r="A2820" s="87"/>
      <c r="G2820" s="3"/>
      <c r="J2820" s="7"/>
      <c r="L2820" s="72"/>
      <c r="M2820" s="99"/>
    </row>
    <row r="2821" spans="1:13" s="6" customFormat="1" hidden="1">
      <c r="A2821" s="87"/>
      <c r="G2821" s="3"/>
      <c r="J2821" s="7"/>
      <c r="L2821" s="72"/>
      <c r="M2821" s="99"/>
    </row>
    <row r="2822" spans="1:13" s="6" customFormat="1" hidden="1">
      <c r="A2822" s="87"/>
      <c r="G2822" s="3"/>
      <c r="J2822" s="7"/>
      <c r="L2822" s="72"/>
      <c r="M2822" s="99"/>
    </row>
    <row r="2823" spans="1:13" s="6" customFormat="1" hidden="1">
      <c r="A2823" s="87"/>
      <c r="G2823" s="3"/>
      <c r="J2823" s="7"/>
      <c r="L2823" s="72"/>
      <c r="M2823" s="99"/>
    </row>
    <row r="2824" spans="1:13" s="6" customFormat="1" hidden="1">
      <c r="A2824" s="87"/>
      <c r="G2824" s="3"/>
      <c r="J2824" s="7"/>
      <c r="L2824" s="72"/>
      <c r="M2824" s="99"/>
    </row>
    <row r="2825" spans="1:13" s="6" customFormat="1" hidden="1">
      <c r="A2825" s="87"/>
      <c r="G2825" s="3"/>
      <c r="J2825" s="7"/>
      <c r="L2825" s="72"/>
      <c r="M2825" s="99"/>
    </row>
    <row r="2826" spans="1:13" s="6" customFormat="1" hidden="1">
      <c r="A2826" s="87"/>
      <c r="G2826" s="3"/>
      <c r="J2826" s="7"/>
      <c r="L2826" s="72"/>
      <c r="M2826" s="99"/>
    </row>
    <row r="2827" spans="1:13" s="6" customFormat="1" hidden="1">
      <c r="A2827" s="87"/>
      <c r="G2827" s="3"/>
      <c r="J2827" s="7"/>
      <c r="L2827" s="72"/>
      <c r="M2827" s="99"/>
    </row>
    <row r="2828" spans="1:13" s="6" customFormat="1" hidden="1">
      <c r="A2828" s="87"/>
      <c r="G2828" s="3"/>
      <c r="J2828" s="7"/>
      <c r="L2828" s="72"/>
      <c r="M2828" s="99"/>
    </row>
    <row r="2829" spans="1:13" s="6" customFormat="1" hidden="1">
      <c r="A2829" s="87"/>
      <c r="G2829" s="3"/>
      <c r="J2829" s="7"/>
      <c r="L2829" s="72"/>
      <c r="M2829" s="99"/>
    </row>
    <row r="2830" spans="1:13" s="6" customFormat="1" hidden="1">
      <c r="A2830" s="87"/>
      <c r="G2830" s="3"/>
      <c r="J2830" s="7"/>
      <c r="L2830" s="72"/>
      <c r="M2830" s="99"/>
    </row>
    <row r="2831" spans="1:13" s="6" customFormat="1" hidden="1">
      <c r="A2831" s="87"/>
      <c r="G2831" s="3"/>
      <c r="J2831" s="7"/>
      <c r="L2831" s="72"/>
      <c r="M2831" s="99"/>
    </row>
    <row r="2832" spans="1:13" s="6" customFormat="1" hidden="1">
      <c r="A2832" s="87"/>
      <c r="G2832" s="3"/>
      <c r="J2832" s="7"/>
      <c r="L2832" s="72"/>
      <c r="M2832" s="99"/>
    </row>
    <row r="2833" spans="1:13" s="6" customFormat="1" hidden="1">
      <c r="A2833" s="87"/>
      <c r="G2833" s="3"/>
      <c r="J2833" s="7"/>
      <c r="L2833" s="72"/>
      <c r="M2833" s="99"/>
    </row>
    <row r="2834" spans="1:13" s="6" customFormat="1" hidden="1">
      <c r="A2834" s="87"/>
      <c r="G2834" s="3"/>
      <c r="J2834" s="7"/>
      <c r="L2834" s="72"/>
      <c r="M2834" s="99"/>
    </row>
    <row r="2835" spans="1:13" s="6" customFormat="1" hidden="1">
      <c r="A2835" s="87"/>
      <c r="G2835" s="3"/>
      <c r="J2835" s="7"/>
      <c r="L2835" s="72"/>
      <c r="M2835" s="99"/>
    </row>
    <row r="2836" spans="1:13" s="6" customFormat="1" hidden="1">
      <c r="A2836" s="87"/>
      <c r="G2836" s="3"/>
      <c r="J2836" s="7"/>
      <c r="L2836" s="72"/>
      <c r="M2836" s="99"/>
    </row>
    <row r="2837" spans="1:13" s="6" customFormat="1" hidden="1">
      <c r="A2837" s="87"/>
      <c r="G2837" s="3"/>
      <c r="J2837" s="7"/>
      <c r="L2837" s="72"/>
      <c r="M2837" s="99"/>
    </row>
    <row r="2838" spans="1:13" s="6" customFormat="1" hidden="1">
      <c r="A2838" s="87"/>
      <c r="G2838" s="3"/>
      <c r="J2838" s="7"/>
      <c r="L2838" s="72"/>
      <c r="M2838" s="99"/>
    </row>
    <row r="2839" spans="1:13" s="6" customFormat="1" hidden="1">
      <c r="A2839" s="87"/>
      <c r="G2839" s="3"/>
      <c r="J2839" s="7"/>
      <c r="L2839" s="72"/>
      <c r="M2839" s="99"/>
    </row>
    <row r="2840" spans="1:13" s="6" customFormat="1" hidden="1">
      <c r="A2840" s="87"/>
      <c r="G2840" s="3"/>
      <c r="J2840" s="7"/>
      <c r="L2840" s="72"/>
      <c r="M2840" s="99"/>
    </row>
    <row r="2841" spans="1:13" s="6" customFormat="1" hidden="1">
      <c r="A2841" s="87"/>
      <c r="G2841" s="3"/>
      <c r="J2841" s="7"/>
      <c r="L2841" s="72"/>
      <c r="M2841" s="99"/>
    </row>
    <row r="2842" spans="1:13" s="6" customFormat="1" hidden="1">
      <c r="A2842" s="87"/>
      <c r="G2842" s="3"/>
      <c r="J2842" s="7"/>
      <c r="L2842" s="72"/>
      <c r="M2842" s="99"/>
    </row>
    <row r="2843" spans="1:13" s="6" customFormat="1" hidden="1">
      <c r="A2843" s="87"/>
      <c r="G2843" s="3"/>
      <c r="J2843" s="7"/>
      <c r="L2843" s="72"/>
      <c r="M2843" s="99"/>
    </row>
    <row r="2844" spans="1:13" s="6" customFormat="1" hidden="1">
      <c r="A2844" s="87"/>
      <c r="G2844" s="3"/>
      <c r="J2844" s="7"/>
      <c r="L2844" s="72"/>
      <c r="M2844" s="99"/>
    </row>
    <row r="2845" spans="1:13" s="6" customFormat="1" hidden="1">
      <c r="A2845" s="87"/>
      <c r="G2845" s="3"/>
      <c r="J2845" s="7"/>
      <c r="L2845" s="72"/>
      <c r="M2845" s="99"/>
    </row>
    <row r="2846" spans="1:13" s="6" customFormat="1" hidden="1">
      <c r="A2846" s="87"/>
      <c r="G2846" s="3"/>
      <c r="J2846" s="7"/>
      <c r="L2846" s="72"/>
      <c r="M2846" s="99"/>
    </row>
    <row r="2847" spans="1:13" s="6" customFormat="1" hidden="1">
      <c r="A2847" s="87"/>
      <c r="G2847" s="3"/>
      <c r="J2847" s="7"/>
      <c r="L2847" s="72"/>
      <c r="M2847" s="99"/>
    </row>
    <row r="2848" spans="1:13" s="6" customFormat="1" hidden="1">
      <c r="A2848" s="87"/>
      <c r="G2848" s="3"/>
      <c r="J2848" s="7"/>
      <c r="L2848" s="72"/>
      <c r="M2848" s="99"/>
    </row>
    <row r="2849" spans="1:13" s="6" customFormat="1" hidden="1">
      <c r="A2849" s="87"/>
      <c r="G2849" s="3"/>
      <c r="J2849" s="7"/>
      <c r="L2849" s="72"/>
      <c r="M2849" s="99"/>
    </row>
    <row r="2850" spans="1:13" s="6" customFormat="1" hidden="1">
      <c r="A2850" s="87"/>
      <c r="G2850" s="3"/>
      <c r="J2850" s="7"/>
      <c r="L2850" s="72"/>
      <c r="M2850" s="99"/>
    </row>
    <row r="2851" spans="1:13" s="6" customFormat="1" hidden="1">
      <c r="A2851" s="87"/>
      <c r="G2851" s="3"/>
      <c r="J2851" s="7"/>
      <c r="L2851" s="72"/>
      <c r="M2851" s="99"/>
    </row>
    <row r="2852" spans="1:13" s="6" customFormat="1" hidden="1">
      <c r="A2852" s="87"/>
      <c r="G2852" s="3"/>
      <c r="J2852" s="7"/>
      <c r="L2852" s="72"/>
      <c r="M2852" s="99"/>
    </row>
    <row r="2853" spans="1:13" s="6" customFormat="1" hidden="1">
      <c r="A2853" s="87"/>
      <c r="G2853" s="3"/>
      <c r="J2853" s="7"/>
      <c r="L2853" s="72"/>
      <c r="M2853" s="99"/>
    </row>
    <row r="2854" spans="1:13" s="6" customFormat="1" hidden="1">
      <c r="A2854" s="87"/>
      <c r="G2854" s="3"/>
      <c r="J2854" s="7"/>
      <c r="L2854" s="72"/>
      <c r="M2854" s="99"/>
    </row>
    <row r="2855" spans="1:13" s="6" customFormat="1" hidden="1">
      <c r="A2855" s="87"/>
      <c r="G2855" s="3"/>
      <c r="J2855" s="7"/>
      <c r="L2855" s="72"/>
      <c r="M2855" s="99"/>
    </row>
    <row r="2856" spans="1:13" s="6" customFormat="1" hidden="1">
      <c r="A2856" s="87"/>
      <c r="G2856" s="3"/>
      <c r="J2856" s="7"/>
      <c r="L2856" s="72"/>
      <c r="M2856" s="99"/>
    </row>
    <row r="2857" spans="1:13" s="6" customFormat="1" hidden="1">
      <c r="A2857" s="87"/>
      <c r="G2857" s="3"/>
      <c r="J2857" s="7"/>
      <c r="L2857" s="72"/>
      <c r="M2857" s="99"/>
    </row>
    <row r="2858" spans="1:13" s="6" customFormat="1" hidden="1">
      <c r="A2858" s="87"/>
      <c r="G2858" s="3"/>
      <c r="J2858" s="7"/>
      <c r="L2858" s="72"/>
      <c r="M2858" s="99"/>
    </row>
    <row r="2859" spans="1:13" s="6" customFormat="1" hidden="1">
      <c r="A2859" s="87"/>
      <c r="G2859" s="3"/>
      <c r="J2859" s="7"/>
      <c r="L2859" s="72"/>
      <c r="M2859" s="99"/>
    </row>
    <row r="2860" spans="1:13" s="6" customFormat="1" hidden="1">
      <c r="A2860" s="87"/>
      <c r="G2860" s="3"/>
      <c r="J2860" s="7"/>
      <c r="L2860" s="72"/>
      <c r="M2860" s="99"/>
    </row>
    <row r="2861" spans="1:13" s="6" customFormat="1" hidden="1">
      <c r="A2861" s="87"/>
      <c r="G2861" s="3"/>
      <c r="J2861" s="7"/>
      <c r="L2861" s="72"/>
      <c r="M2861" s="99"/>
    </row>
    <row r="2862" spans="1:13" s="6" customFormat="1" hidden="1">
      <c r="A2862" s="87"/>
      <c r="G2862" s="3"/>
      <c r="J2862" s="7"/>
      <c r="L2862" s="72"/>
      <c r="M2862" s="99"/>
    </row>
    <row r="2863" spans="1:13" s="6" customFormat="1" hidden="1">
      <c r="A2863" s="87"/>
      <c r="G2863" s="3"/>
      <c r="J2863" s="7"/>
      <c r="L2863" s="72"/>
      <c r="M2863" s="99"/>
    </row>
    <row r="2864" spans="1:13" s="6" customFormat="1" hidden="1">
      <c r="A2864" s="87"/>
      <c r="G2864" s="3"/>
      <c r="J2864" s="7"/>
      <c r="L2864" s="72"/>
      <c r="M2864" s="99"/>
    </row>
    <row r="2865" spans="1:13" s="6" customFormat="1" hidden="1">
      <c r="A2865" s="87"/>
      <c r="G2865" s="3"/>
      <c r="J2865" s="7"/>
      <c r="L2865" s="72"/>
      <c r="M2865" s="99"/>
    </row>
    <row r="2866" spans="1:13" s="6" customFormat="1" hidden="1">
      <c r="A2866" s="87"/>
      <c r="G2866" s="3"/>
      <c r="J2866" s="7"/>
      <c r="L2866" s="72"/>
      <c r="M2866" s="99"/>
    </row>
    <row r="2867" spans="1:13" s="6" customFormat="1" hidden="1">
      <c r="A2867" s="87"/>
      <c r="G2867" s="3"/>
      <c r="J2867" s="7"/>
      <c r="L2867" s="72"/>
      <c r="M2867" s="99"/>
    </row>
    <row r="2868" spans="1:13" s="6" customFormat="1" hidden="1">
      <c r="A2868" s="87"/>
      <c r="G2868" s="3"/>
      <c r="J2868" s="7"/>
      <c r="L2868" s="72"/>
      <c r="M2868" s="99"/>
    </row>
    <row r="2869" spans="1:13" s="6" customFormat="1" hidden="1">
      <c r="A2869" s="87"/>
      <c r="G2869" s="3"/>
      <c r="J2869" s="7"/>
      <c r="L2869" s="72"/>
      <c r="M2869" s="99"/>
    </row>
    <row r="2870" spans="1:13" s="6" customFormat="1" hidden="1">
      <c r="A2870" s="87"/>
      <c r="G2870" s="3"/>
      <c r="J2870" s="7"/>
      <c r="L2870" s="72"/>
      <c r="M2870" s="99"/>
    </row>
    <row r="2871" spans="1:13" s="6" customFormat="1" hidden="1">
      <c r="A2871" s="87"/>
      <c r="G2871" s="3"/>
      <c r="J2871" s="7"/>
      <c r="L2871" s="72"/>
      <c r="M2871" s="99"/>
    </row>
    <row r="2872" spans="1:13" s="6" customFormat="1" hidden="1">
      <c r="A2872" s="87"/>
      <c r="G2872" s="3"/>
      <c r="J2872" s="7"/>
      <c r="L2872" s="72"/>
      <c r="M2872" s="99"/>
    </row>
    <row r="2873" spans="1:13" s="6" customFormat="1" hidden="1">
      <c r="A2873" s="87"/>
      <c r="G2873" s="3"/>
      <c r="J2873" s="7"/>
      <c r="L2873" s="72"/>
      <c r="M2873" s="99"/>
    </row>
    <row r="2874" spans="1:13" s="6" customFormat="1" hidden="1">
      <c r="A2874" s="87"/>
      <c r="G2874" s="3"/>
      <c r="J2874" s="7"/>
      <c r="L2874" s="72"/>
      <c r="M2874" s="99"/>
    </row>
    <row r="2875" spans="1:13" s="6" customFormat="1" hidden="1">
      <c r="A2875" s="87"/>
      <c r="G2875" s="3"/>
      <c r="J2875" s="7"/>
      <c r="L2875" s="72"/>
      <c r="M2875" s="99"/>
    </row>
    <row r="2876" spans="1:13" s="6" customFormat="1" hidden="1">
      <c r="A2876" s="87"/>
      <c r="G2876" s="3"/>
      <c r="J2876" s="7"/>
      <c r="L2876" s="72"/>
      <c r="M2876" s="99"/>
    </row>
    <row r="2877" spans="1:13" s="6" customFormat="1" hidden="1">
      <c r="A2877" s="87"/>
      <c r="G2877" s="3"/>
      <c r="J2877" s="7"/>
      <c r="L2877" s="72"/>
      <c r="M2877" s="99"/>
    </row>
    <row r="2878" spans="1:13" s="6" customFormat="1" hidden="1">
      <c r="A2878" s="87"/>
      <c r="G2878" s="3"/>
      <c r="J2878" s="7"/>
      <c r="L2878" s="72"/>
      <c r="M2878" s="99"/>
    </row>
    <row r="2879" spans="1:13" s="6" customFormat="1" hidden="1">
      <c r="A2879" s="87"/>
      <c r="G2879" s="3"/>
      <c r="J2879" s="7"/>
      <c r="L2879" s="72"/>
      <c r="M2879" s="99"/>
    </row>
    <row r="2880" spans="1:13" s="6" customFormat="1" hidden="1">
      <c r="A2880" s="87"/>
      <c r="G2880" s="3"/>
      <c r="J2880" s="7"/>
      <c r="L2880" s="72"/>
      <c r="M2880" s="99"/>
    </row>
    <row r="2881" spans="1:13" s="6" customFormat="1" hidden="1">
      <c r="A2881" s="87"/>
      <c r="G2881" s="3"/>
      <c r="J2881" s="7"/>
      <c r="L2881" s="72"/>
      <c r="M2881" s="99"/>
    </row>
    <row r="2882" spans="1:13" s="6" customFormat="1" hidden="1">
      <c r="A2882" s="87"/>
      <c r="G2882" s="3"/>
      <c r="J2882" s="7"/>
      <c r="L2882" s="72"/>
      <c r="M2882" s="99"/>
    </row>
    <row r="2883" spans="1:13" s="6" customFormat="1" hidden="1">
      <c r="A2883" s="87"/>
      <c r="G2883" s="3"/>
      <c r="J2883" s="7"/>
      <c r="L2883" s="72"/>
      <c r="M2883" s="99"/>
    </row>
    <row r="2884" spans="1:13" s="6" customFormat="1" hidden="1">
      <c r="A2884" s="87"/>
      <c r="G2884" s="3"/>
      <c r="J2884" s="7"/>
      <c r="L2884" s="72"/>
      <c r="M2884" s="99"/>
    </row>
    <row r="2885" spans="1:13" s="6" customFormat="1" hidden="1">
      <c r="A2885" s="87"/>
      <c r="G2885" s="3"/>
      <c r="J2885" s="7"/>
      <c r="L2885" s="72"/>
      <c r="M2885" s="99"/>
    </row>
    <row r="2886" spans="1:13" s="6" customFormat="1" hidden="1">
      <c r="A2886" s="87"/>
      <c r="G2886" s="3"/>
      <c r="J2886" s="7"/>
      <c r="L2886" s="72"/>
      <c r="M2886" s="99"/>
    </row>
    <row r="2887" spans="1:13" s="6" customFormat="1" hidden="1">
      <c r="A2887" s="87"/>
      <c r="G2887" s="3"/>
      <c r="J2887" s="7"/>
      <c r="L2887" s="72"/>
      <c r="M2887" s="99"/>
    </row>
    <row r="2888" spans="1:13" s="6" customFormat="1" hidden="1">
      <c r="A2888" s="87"/>
      <c r="G2888" s="3"/>
      <c r="J2888" s="7"/>
      <c r="L2888" s="72"/>
      <c r="M2888" s="99"/>
    </row>
    <row r="2889" spans="1:13" s="6" customFormat="1" hidden="1">
      <c r="A2889" s="87"/>
      <c r="G2889" s="3"/>
      <c r="J2889" s="7"/>
      <c r="L2889" s="72"/>
      <c r="M2889" s="99"/>
    </row>
    <row r="2890" spans="1:13" s="6" customFormat="1" hidden="1">
      <c r="A2890" s="87"/>
      <c r="G2890" s="3"/>
      <c r="J2890" s="7"/>
      <c r="L2890" s="72"/>
      <c r="M2890" s="99"/>
    </row>
    <row r="2891" spans="1:13" s="6" customFormat="1" hidden="1">
      <c r="A2891" s="87"/>
      <c r="G2891" s="3"/>
      <c r="J2891" s="7"/>
      <c r="L2891" s="72"/>
      <c r="M2891" s="99"/>
    </row>
    <row r="2892" spans="1:13" s="6" customFormat="1" hidden="1">
      <c r="A2892" s="87"/>
      <c r="G2892" s="3"/>
      <c r="J2892" s="7"/>
      <c r="L2892" s="72"/>
      <c r="M2892" s="99"/>
    </row>
    <row r="2893" spans="1:13" s="6" customFormat="1" hidden="1">
      <c r="A2893" s="87"/>
      <c r="G2893" s="3"/>
      <c r="J2893" s="7"/>
      <c r="L2893" s="72"/>
      <c r="M2893" s="99"/>
    </row>
    <row r="2894" spans="1:13" s="6" customFormat="1" hidden="1">
      <c r="A2894" s="87"/>
      <c r="G2894" s="3"/>
      <c r="J2894" s="7"/>
      <c r="L2894" s="72"/>
      <c r="M2894" s="99"/>
    </row>
    <row r="2895" spans="1:13" s="6" customFormat="1" hidden="1">
      <c r="A2895" s="87"/>
      <c r="G2895" s="3"/>
      <c r="J2895" s="7"/>
      <c r="L2895" s="72"/>
      <c r="M2895" s="99"/>
    </row>
    <row r="2896" spans="1:13" s="6" customFormat="1" hidden="1">
      <c r="A2896" s="87"/>
      <c r="G2896" s="3"/>
      <c r="J2896" s="7"/>
      <c r="L2896" s="72"/>
      <c r="M2896" s="99"/>
    </row>
    <row r="2897" spans="1:13" s="6" customFormat="1" hidden="1">
      <c r="A2897" s="87"/>
      <c r="G2897" s="3"/>
      <c r="J2897" s="7"/>
      <c r="L2897" s="72"/>
      <c r="M2897" s="99"/>
    </row>
    <row r="2898" spans="1:13" s="6" customFormat="1" hidden="1">
      <c r="A2898" s="87"/>
      <c r="G2898" s="3"/>
      <c r="J2898" s="7"/>
      <c r="L2898" s="72"/>
      <c r="M2898" s="99"/>
    </row>
    <row r="2899" spans="1:13" s="6" customFormat="1" hidden="1">
      <c r="A2899" s="87"/>
      <c r="G2899" s="3"/>
      <c r="J2899" s="7"/>
      <c r="L2899" s="72"/>
      <c r="M2899" s="99"/>
    </row>
    <row r="2900" spans="1:13" s="6" customFormat="1" hidden="1">
      <c r="A2900" s="87"/>
      <c r="G2900" s="3"/>
      <c r="J2900" s="7"/>
      <c r="L2900" s="72"/>
      <c r="M2900" s="99"/>
    </row>
    <row r="2901" spans="1:13" s="6" customFormat="1" hidden="1">
      <c r="A2901" s="87"/>
      <c r="G2901" s="3"/>
      <c r="J2901" s="7"/>
      <c r="L2901" s="72"/>
      <c r="M2901" s="99"/>
    </row>
    <row r="2902" spans="1:13" s="6" customFormat="1" hidden="1">
      <c r="A2902" s="87"/>
      <c r="G2902" s="3"/>
      <c r="J2902" s="7"/>
      <c r="L2902" s="72"/>
      <c r="M2902" s="99"/>
    </row>
    <row r="2903" spans="1:13" s="6" customFormat="1" hidden="1">
      <c r="A2903" s="87"/>
      <c r="G2903" s="3"/>
      <c r="J2903" s="7"/>
      <c r="L2903" s="72"/>
      <c r="M2903" s="99"/>
    </row>
    <row r="2904" spans="1:13" s="6" customFormat="1" hidden="1">
      <c r="A2904" s="87"/>
      <c r="G2904" s="3"/>
      <c r="J2904" s="7"/>
      <c r="L2904" s="72"/>
      <c r="M2904" s="99"/>
    </row>
    <row r="2905" spans="1:13" s="6" customFormat="1" hidden="1">
      <c r="A2905" s="87"/>
      <c r="G2905" s="3"/>
      <c r="J2905" s="7"/>
      <c r="L2905" s="72"/>
      <c r="M2905" s="99"/>
    </row>
    <row r="2906" spans="1:13" s="6" customFormat="1" hidden="1">
      <c r="A2906" s="87"/>
      <c r="G2906" s="3"/>
      <c r="J2906" s="7"/>
      <c r="L2906" s="72"/>
      <c r="M2906" s="99"/>
    </row>
    <row r="2907" spans="1:13" s="6" customFormat="1" hidden="1">
      <c r="A2907" s="87"/>
      <c r="G2907" s="3"/>
      <c r="J2907" s="7"/>
      <c r="L2907" s="72"/>
      <c r="M2907" s="99"/>
    </row>
    <row r="2908" spans="1:13" s="6" customFormat="1" hidden="1">
      <c r="A2908" s="87"/>
      <c r="G2908" s="3"/>
      <c r="J2908" s="7"/>
      <c r="L2908" s="72"/>
      <c r="M2908" s="99"/>
    </row>
    <row r="2909" spans="1:13" s="6" customFormat="1" hidden="1">
      <c r="A2909" s="87"/>
      <c r="G2909" s="3"/>
      <c r="J2909" s="7"/>
      <c r="L2909" s="72"/>
      <c r="M2909" s="99"/>
    </row>
    <row r="2910" spans="1:13" s="6" customFormat="1" hidden="1">
      <c r="A2910" s="87"/>
      <c r="G2910" s="3"/>
      <c r="J2910" s="7"/>
      <c r="L2910" s="72"/>
      <c r="M2910" s="99"/>
    </row>
    <row r="2911" spans="1:13" s="6" customFormat="1" hidden="1">
      <c r="A2911" s="87"/>
      <c r="G2911" s="3"/>
      <c r="J2911" s="7"/>
      <c r="L2911" s="72"/>
      <c r="M2911" s="99"/>
    </row>
    <row r="2912" spans="1:13" s="6" customFormat="1" hidden="1">
      <c r="A2912" s="87"/>
      <c r="G2912" s="3"/>
      <c r="J2912" s="7"/>
      <c r="L2912" s="72"/>
      <c r="M2912" s="99"/>
    </row>
    <row r="2913" spans="1:13" s="6" customFormat="1" hidden="1">
      <c r="A2913" s="87"/>
      <c r="G2913" s="3"/>
      <c r="J2913" s="7"/>
      <c r="L2913" s="72"/>
      <c r="M2913" s="99"/>
    </row>
    <row r="2914" spans="1:13" s="6" customFormat="1" hidden="1">
      <c r="A2914" s="87"/>
      <c r="G2914" s="3"/>
      <c r="J2914" s="7"/>
      <c r="L2914" s="72"/>
      <c r="M2914" s="99"/>
    </row>
    <row r="2915" spans="1:13" s="6" customFormat="1" hidden="1">
      <c r="A2915" s="87"/>
      <c r="G2915" s="3"/>
      <c r="J2915" s="7"/>
      <c r="L2915" s="72"/>
      <c r="M2915" s="99"/>
    </row>
    <row r="2916" spans="1:13" s="6" customFormat="1" hidden="1">
      <c r="A2916" s="87"/>
      <c r="G2916" s="3"/>
      <c r="J2916" s="7"/>
      <c r="L2916" s="72"/>
      <c r="M2916" s="99"/>
    </row>
    <row r="2917" spans="1:13" s="6" customFormat="1" hidden="1">
      <c r="A2917" s="87"/>
      <c r="G2917" s="3"/>
      <c r="J2917" s="7"/>
      <c r="L2917" s="72"/>
      <c r="M2917" s="99"/>
    </row>
    <row r="2918" spans="1:13" s="6" customFormat="1" hidden="1">
      <c r="A2918" s="87"/>
      <c r="G2918" s="3"/>
      <c r="J2918" s="7"/>
      <c r="L2918" s="72"/>
      <c r="M2918" s="99"/>
    </row>
    <row r="2919" spans="1:13" s="6" customFormat="1" hidden="1">
      <c r="A2919" s="87"/>
      <c r="G2919" s="3"/>
      <c r="J2919" s="7"/>
      <c r="L2919" s="72"/>
      <c r="M2919" s="99"/>
    </row>
    <row r="2920" spans="1:13" s="6" customFormat="1" hidden="1">
      <c r="A2920" s="87"/>
      <c r="G2920" s="3"/>
      <c r="J2920" s="7"/>
      <c r="L2920" s="72"/>
      <c r="M2920" s="99"/>
    </row>
    <row r="2921" spans="1:13" s="6" customFormat="1" hidden="1">
      <c r="A2921" s="87"/>
      <c r="G2921" s="3"/>
      <c r="J2921" s="7"/>
      <c r="L2921" s="72"/>
      <c r="M2921" s="99"/>
    </row>
    <row r="2922" spans="1:13" s="6" customFormat="1" hidden="1">
      <c r="A2922" s="87"/>
      <c r="G2922" s="3"/>
      <c r="J2922" s="7"/>
      <c r="L2922" s="72"/>
      <c r="M2922" s="99"/>
    </row>
    <row r="2923" spans="1:13" s="6" customFormat="1" hidden="1">
      <c r="A2923" s="87"/>
      <c r="G2923" s="3"/>
      <c r="J2923" s="7"/>
      <c r="L2923" s="72"/>
      <c r="M2923" s="99"/>
    </row>
    <row r="2924" spans="1:13" s="6" customFormat="1" hidden="1">
      <c r="A2924" s="87"/>
      <c r="G2924" s="3"/>
      <c r="J2924" s="7"/>
      <c r="L2924" s="72"/>
      <c r="M2924" s="99"/>
    </row>
    <row r="2925" spans="1:13" s="6" customFormat="1" hidden="1">
      <c r="A2925" s="87"/>
      <c r="G2925" s="3"/>
      <c r="J2925" s="7"/>
      <c r="L2925" s="72"/>
      <c r="M2925" s="99"/>
    </row>
    <row r="2926" spans="1:13" s="6" customFormat="1" hidden="1">
      <c r="A2926" s="87"/>
      <c r="G2926" s="3"/>
      <c r="J2926" s="7"/>
      <c r="L2926" s="72"/>
      <c r="M2926" s="99"/>
    </row>
    <row r="2927" spans="1:13" s="6" customFormat="1" hidden="1">
      <c r="A2927" s="87"/>
      <c r="G2927" s="3"/>
      <c r="J2927" s="7"/>
      <c r="L2927" s="72"/>
      <c r="M2927" s="99"/>
    </row>
    <row r="2928" spans="1:13" s="6" customFormat="1" hidden="1">
      <c r="A2928" s="87"/>
      <c r="G2928" s="3"/>
      <c r="J2928" s="7"/>
      <c r="L2928" s="72"/>
      <c r="M2928" s="99"/>
    </row>
    <row r="2929" spans="1:13" s="6" customFormat="1" hidden="1">
      <c r="A2929" s="87"/>
      <c r="G2929" s="3"/>
      <c r="J2929" s="7"/>
      <c r="L2929" s="72"/>
      <c r="M2929" s="99"/>
    </row>
    <row r="2930" spans="1:13" s="6" customFormat="1" hidden="1">
      <c r="A2930" s="87"/>
      <c r="G2930" s="3"/>
      <c r="J2930" s="7"/>
      <c r="L2930" s="72"/>
      <c r="M2930" s="99"/>
    </row>
    <row r="2931" spans="1:13" s="6" customFormat="1" hidden="1">
      <c r="A2931" s="87"/>
      <c r="G2931" s="3"/>
      <c r="J2931" s="7"/>
      <c r="L2931" s="72"/>
      <c r="M2931" s="99"/>
    </row>
    <row r="2932" spans="1:13" s="6" customFormat="1" hidden="1">
      <c r="A2932" s="87"/>
      <c r="G2932" s="3"/>
      <c r="J2932" s="7"/>
      <c r="L2932" s="72"/>
      <c r="M2932" s="99"/>
    </row>
    <row r="2933" spans="1:13" s="6" customFormat="1" hidden="1">
      <c r="A2933" s="87"/>
      <c r="G2933" s="3"/>
      <c r="J2933" s="7"/>
      <c r="L2933" s="72"/>
      <c r="M2933" s="99"/>
    </row>
    <row r="2934" spans="1:13" s="6" customFormat="1" hidden="1">
      <c r="A2934" s="87"/>
      <c r="G2934" s="3"/>
      <c r="J2934" s="7"/>
      <c r="L2934" s="72"/>
      <c r="M2934" s="99"/>
    </row>
    <row r="2935" spans="1:13" s="6" customFormat="1" hidden="1">
      <c r="A2935" s="87"/>
      <c r="G2935" s="3"/>
      <c r="J2935" s="7"/>
      <c r="L2935" s="72"/>
      <c r="M2935" s="99"/>
    </row>
    <row r="2936" spans="1:13" s="6" customFormat="1" hidden="1">
      <c r="A2936" s="87"/>
      <c r="G2936" s="3"/>
      <c r="J2936" s="7"/>
      <c r="L2936" s="72"/>
      <c r="M2936" s="99"/>
    </row>
    <row r="2937" spans="1:13" s="6" customFormat="1" hidden="1">
      <c r="A2937" s="87"/>
      <c r="G2937" s="3"/>
      <c r="J2937" s="7"/>
      <c r="L2937" s="72"/>
      <c r="M2937" s="99"/>
    </row>
    <row r="2938" spans="1:13" s="6" customFormat="1" hidden="1">
      <c r="A2938" s="87"/>
      <c r="G2938" s="3"/>
      <c r="J2938" s="7"/>
      <c r="L2938" s="72"/>
      <c r="M2938" s="99"/>
    </row>
    <row r="2939" spans="1:13" s="6" customFormat="1" hidden="1">
      <c r="A2939" s="87"/>
      <c r="G2939" s="3"/>
      <c r="J2939" s="7"/>
      <c r="L2939" s="72"/>
      <c r="M2939" s="99"/>
    </row>
    <row r="2940" spans="1:13" s="6" customFormat="1" hidden="1">
      <c r="A2940" s="87"/>
      <c r="G2940" s="3"/>
      <c r="J2940" s="7"/>
      <c r="L2940" s="72"/>
      <c r="M2940" s="99"/>
    </row>
    <row r="2941" spans="1:13" s="6" customFormat="1" hidden="1">
      <c r="A2941" s="87"/>
      <c r="G2941" s="3"/>
      <c r="J2941" s="7"/>
      <c r="L2941" s="72"/>
      <c r="M2941" s="99"/>
    </row>
    <row r="2942" spans="1:13" s="6" customFormat="1" hidden="1">
      <c r="A2942" s="87"/>
      <c r="G2942" s="3"/>
      <c r="J2942" s="7"/>
      <c r="L2942" s="72"/>
      <c r="M2942" s="99"/>
    </row>
    <row r="2943" spans="1:13" s="6" customFormat="1" hidden="1">
      <c r="A2943" s="87"/>
      <c r="G2943" s="3"/>
      <c r="J2943" s="7"/>
      <c r="L2943" s="72"/>
      <c r="M2943" s="99"/>
    </row>
    <row r="2944" spans="1:13" s="6" customFormat="1" hidden="1">
      <c r="A2944" s="87"/>
      <c r="G2944" s="3"/>
      <c r="J2944" s="7"/>
      <c r="L2944" s="72"/>
      <c r="M2944" s="99"/>
    </row>
    <row r="2945" spans="1:13" s="6" customFormat="1" hidden="1">
      <c r="A2945" s="87"/>
      <c r="G2945" s="3"/>
      <c r="J2945" s="7"/>
      <c r="L2945" s="72"/>
      <c r="M2945" s="99"/>
    </row>
    <row r="2946" spans="1:13" s="6" customFormat="1" hidden="1">
      <c r="A2946" s="87"/>
      <c r="G2946" s="3"/>
      <c r="J2946" s="7"/>
      <c r="L2946" s="72"/>
      <c r="M2946" s="99"/>
    </row>
    <row r="2947" spans="1:13" s="6" customFormat="1" hidden="1">
      <c r="A2947" s="87"/>
      <c r="G2947" s="3"/>
      <c r="J2947" s="7"/>
      <c r="L2947" s="72"/>
      <c r="M2947" s="99"/>
    </row>
    <row r="2948" spans="1:13" s="6" customFormat="1" hidden="1">
      <c r="A2948" s="87"/>
      <c r="G2948" s="3"/>
      <c r="J2948" s="7"/>
      <c r="L2948" s="72"/>
      <c r="M2948" s="99"/>
    </row>
    <row r="2949" spans="1:13" s="6" customFormat="1" hidden="1">
      <c r="A2949" s="87"/>
      <c r="G2949" s="3"/>
      <c r="J2949" s="7"/>
      <c r="L2949" s="72"/>
      <c r="M2949" s="99"/>
    </row>
    <row r="2950" spans="1:13" s="6" customFormat="1" hidden="1">
      <c r="A2950" s="87"/>
      <c r="G2950" s="3"/>
      <c r="J2950" s="7"/>
      <c r="L2950" s="72"/>
      <c r="M2950" s="99"/>
    </row>
    <row r="2951" spans="1:13" s="6" customFormat="1" hidden="1">
      <c r="A2951" s="87"/>
      <c r="G2951" s="3"/>
      <c r="J2951" s="7"/>
      <c r="L2951" s="72"/>
      <c r="M2951" s="99"/>
    </row>
    <row r="2952" spans="1:13" s="6" customFormat="1" hidden="1">
      <c r="A2952" s="87"/>
      <c r="G2952" s="3"/>
      <c r="J2952" s="7"/>
      <c r="L2952" s="72"/>
      <c r="M2952" s="99"/>
    </row>
    <row r="2953" spans="1:13" s="6" customFormat="1" hidden="1">
      <c r="A2953" s="87"/>
      <c r="G2953" s="3"/>
      <c r="J2953" s="7"/>
      <c r="L2953" s="72"/>
      <c r="M2953" s="99"/>
    </row>
    <row r="2954" spans="1:13" s="6" customFormat="1" hidden="1">
      <c r="A2954" s="87"/>
      <c r="G2954" s="3"/>
      <c r="J2954" s="7"/>
      <c r="L2954" s="72"/>
      <c r="M2954" s="99"/>
    </row>
    <row r="2955" spans="1:13" s="6" customFormat="1" hidden="1">
      <c r="A2955" s="87"/>
      <c r="G2955" s="3"/>
      <c r="J2955" s="7"/>
      <c r="L2955" s="72"/>
      <c r="M2955" s="99"/>
    </row>
    <row r="2956" spans="1:13" s="6" customFormat="1" hidden="1">
      <c r="A2956" s="87"/>
      <c r="G2956" s="3"/>
      <c r="J2956" s="7"/>
      <c r="L2956" s="72"/>
      <c r="M2956" s="99"/>
    </row>
    <row r="2957" spans="1:13" s="6" customFormat="1" hidden="1">
      <c r="A2957" s="87"/>
      <c r="G2957" s="3"/>
      <c r="J2957" s="7"/>
      <c r="L2957" s="72"/>
      <c r="M2957" s="99"/>
    </row>
    <row r="2958" spans="1:13" s="6" customFormat="1" hidden="1">
      <c r="A2958" s="87"/>
      <c r="G2958" s="3"/>
      <c r="J2958" s="7"/>
      <c r="L2958" s="72"/>
      <c r="M2958" s="99"/>
    </row>
    <row r="2959" spans="1:13" s="6" customFormat="1" hidden="1">
      <c r="A2959" s="87"/>
      <c r="G2959" s="3"/>
      <c r="J2959" s="7"/>
      <c r="L2959" s="72"/>
      <c r="M2959" s="99"/>
    </row>
    <row r="2960" spans="1:13" s="6" customFormat="1" hidden="1">
      <c r="A2960" s="87"/>
      <c r="G2960" s="3"/>
      <c r="J2960" s="7"/>
      <c r="L2960" s="72"/>
      <c r="M2960" s="99"/>
    </row>
    <row r="2961" spans="1:13" s="6" customFormat="1" hidden="1">
      <c r="A2961" s="87"/>
      <c r="G2961" s="3"/>
      <c r="J2961" s="7"/>
      <c r="L2961" s="72"/>
      <c r="M2961" s="99"/>
    </row>
    <row r="2962" spans="1:13" s="6" customFormat="1" hidden="1">
      <c r="A2962" s="87"/>
      <c r="G2962" s="3"/>
      <c r="J2962" s="7"/>
      <c r="L2962" s="72"/>
      <c r="M2962" s="99"/>
    </row>
    <row r="2963" spans="1:13" s="6" customFormat="1" hidden="1">
      <c r="A2963" s="87"/>
      <c r="G2963" s="3"/>
      <c r="J2963" s="7"/>
      <c r="L2963" s="72"/>
      <c r="M2963" s="99"/>
    </row>
    <row r="2964" spans="1:13" s="6" customFormat="1" hidden="1">
      <c r="A2964" s="87"/>
      <c r="G2964" s="3"/>
      <c r="J2964" s="7"/>
      <c r="L2964" s="72"/>
      <c r="M2964" s="99"/>
    </row>
    <row r="2965" spans="1:13" s="6" customFormat="1" hidden="1">
      <c r="A2965" s="87"/>
      <c r="G2965" s="3"/>
      <c r="J2965" s="7"/>
      <c r="L2965" s="72"/>
      <c r="M2965" s="99"/>
    </row>
    <row r="2966" spans="1:13" s="6" customFormat="1" hidden="1">
      <c r="A2966" s="87"/>
      <c r="G2966" s="3"/>
      <c r="J2966" s="7"/>
      <c r="L2966" s="72"/>
      <c r="M2966" s="99"/>
    </row>
    <row r="2967" spans="1:13" s="6" customFormat="1" hidden="1">
      <c r="A2967" s="87"/>
      <c r="G2967" s="3"/>
      <c r="J2967" s="7"/>
      <c r="L2967" s="72"/>
      <c r="M2967" s="99"/>
    </row>
    <row r="2968" spans="1:13" s="6" customFormat="1" hidden="1">
      <c r="A2968" s="87"/>
      <c r="G2968" s="3"/>
      <c r="J2968" s="7"/>
      <c r="L2968" s="72"/>
      <c r="M2968" s="99"/>
    </row>
    <row r="2969" spans="1:13" s="6" customFormat="1" hidden="1">
      <c r="A2969" s="87"/>
      <c r="G2969" s="3"/>
      <c r="J2969" s="7"/>
      <c r="L2969" s="72"/>
      <c r="M2969" s="99"/>
    </row>
    <row r="2970" spans="1:13" s="6" customFormat="1" hidden="1">
      <c r="A2970" s="87"/>
      <c r="G2970" s="3"/>
      <c r="J2970" s="7"/>
      <c r="L2970" s="72"/>
      <c r="M2970" s="99"/>
    </row>
    <row r="2971" spans="1:13" s="6" customFormat="1" hidden="1">
      <c r="A2971" s="87"/>
      <c r="G2971" s="3"/>
      <c r="J2971" s="7"/>
      <c r="L2971" s="72"/>
      <c r="M2971" s="99"/>
    </row>
    <row r="2972" spans="1:13" s="6" customFormat="1" hidden="1">
      <c r="A2972" s="87"/>
      <c r="G2972" s="3"/>
      <c r="J2972" s="7"/>
      <c r="L2972" s="72"/>
      <c r="M2972" s="99"/>
    </row>
    <row r="2973" spans="1:13" s="6" customFormat="1" hidden="1">
      <c r="A2973" s="87"/>
      <c r="G2973" s="3"/>
      <c r="J2973" s="7"/>
      <c r="L2973" s="72"/>
      <c r="M2973" s="99"/>
    </row>
    <row r="2974" spans="1:13" s="6" customFormat="1" hidden="1">
      <c r="A2974" s="87"/>
      <c r="G2974" s="3"/>
      <c r="J2974" s="7"/>
      <c r="L2974" s="72"/>
      <c r="M2974" s="99"/>
    </row>
    <row r="2975" spans="1:13" s="6" customFormat="1" hidden="1">
      <c r="A2975" s="87"/>
      <c r="G2975" s="3"/>
      <c r="J2975" s="7"/>
      <c r="L2975" s="72"/>
      <c r="M2975" s="99"/>
    </row>
    <row r="2976" spans="1:13" s="6" customFormat="1" hidden="1">
      <c r="A2976" s="87"/>
      <c r="G2976" s="3"/>
      <c r="J2976" s="7"/>
      <c r="L2976" s="72"/>
      <c r="M2976" s="99"/>
    </row>
    <row r="2977" spans="1:13" s="6" customFormat="1" hidden="1">
      <c r="A2977" s="87"/>
      <c r="G2977" s="3"/>
      <c r="J2977" s="7"/>
      <c r="L2977" s="72"/>
      <c r="M2977" s="99"/>
    </row>
    <row r="2978" spans="1:13" s="6" customFormat="1" hidden="1">
      <c r="A2978" s="87"/>
      <c r="G2978" s="3"/>
      <c r="J2978" s="7"/>
      <c r="L2978" s="72"/>
      <c r="M2978" s="99"/>
    </row>
    <row r="2979" spans="1:13" s="6" customFormat="1" hidden="1">
      <c r="A2979" s="87"/>
      <c r="G2979" s="3"/>
      <c r="J2979" s="7"/>
      <c r="L2979" s="72"/>
      <c r="M2979" s="99"/>
    </row>
    <row r="2980" spans="1:13" s="6" customFormat="1" hidden="1">
      <c r="A2980" s="87"/>
      <c r="G2980" s="3"/>
      <c r="J2980" s="7"/>
      <c r="L2980" s="72"/>
      <c r="M2980" s="99"/>
    </row>
    <row r="2981" spans="1:13" s="6" customFormat="1" hidden="1">
      <c r="A2981" s="87"/>
      <c r="G2981" s="3"/>
      <c r="J2981" s="7"/>
      <c r="L2981" s="72"/>
      <c r="M2981" s="99"/>
    </row>
    <row r="2982" spans="1:13" s="6" customFormat="1" hidden="1">
      <c r="A2982" s="87"/>
      <c r="G2982" s="3"/>
      <c r="J2982" s="7"/>
      <c r="L2982" s="72"/>
      <c r="M2982" s="99"/>
    </row>
    <row r="2983" spans="1:13" s="6" customFormat="1" hidden="1">
      <c r="A2983" s="87"/>
      <c r="G2983" s="3"/>
      <c r="J2983" s="7"/>
      <c r="L2983" s="72"/>
      <c r="M2983" s="99"/>
    </row>
    <row r="2984" spans="1:13" s="6" customFormat="1" hidden="1">
      <c r="A2984" s="87"/>
      <c r="G2984" s="3"/>
      <c r="J2984" s="7"/>
      <c r="L2984" s="72"/>
      <c r="M2984" s="99"/>
    </row>
    <row r="2985" spans="1:13" s="6" customFormat="1" hidden="1">
      <c r="A2985" s="87"/>
      <c r="G2985" s="3"/>
      <c r="J2985" s="7"/>
      <c r="L2985" s="72"/>
      <c r="M2985" s="99"/>
    </row>
    <row r="2986" spans="1:13" s="6" customFormat="1" hidden="1">
      <c r="A2986" s="87"/>
      <c r="G2986" s="3"/>
      <c r="J2986" s="7"/>
      <c r="L2986" s="72"/>
      <c r="M2986" s="99"/>
    </row>
    <row r="2987" spans="1:13" s="6" customFormat="1" hidden="1">
      <c r="A2987" s="87"/>
      <c r="G2987" s="3"/>
      <c r="J2987" s="7"/>
      <c r="L2987" s="72"/>
      <c r="M2987" s="99"/>
    </row>
    <row r="2988" spans="1:13" s="6" customFormat="1" hidden="1">
      <c r="A2988" s="87"/>
      <c r="G2988" s="3"/>
      <c r="J2988" s="7"/>
      <c r="L2988" s="72"/>
      <c r="M2988" s="99"/>
    </row>
    <row r="2989" spans="1:13" s="6" customFormat="1" hidden="1">
      <c r="A2989" s="87"/>
      <c r="G2989" s="3"/>
      <c r="J2989" s="7"/>
      <c r="L2989" s="72"/>
      <c r="M2989" s="99"/>
    </row>
    <row r="2990" spans="1:13" s="6" customFormat="1" hidden="1">
      <c r="A2990" s="87"/>
      <c r="G2990" s="3"/>
      <c r="J2990" s="7"/>
      <c r="L2990" s="72"/>
      <c r="M2990" s="99"/>
    </row>
    <row r="2991" spans="1:13" s="6" customFormat="1" hidden="1">
      <c r="A2991" s="87"/>
      <c r="G2991" s="3"/>
      <c r="J2991" s="7"/>
      <c r="L2991" s="72"/>
      <c r="M2991" s="99"/>
    </row>
    <row r="2992" spans="1:13" s="6" customFormat="1" hidden="1">
      <c r="A2992" s="87"/>
      <c r="G2992" s="3"/>
      <c r="J2992" s="7"/>
      <c r="L2992" s="72"/>
      <c r="M2992" s="99"/>
    </row>
    <row r="2993" spans="1:13" s="6" customFormat="1" hidden="1">
      <c r="A2993" s="87"/>
      <c r="G2993" s="3"/>
      <c r="J2993" s="7"/>
      <c r="L2993" s="72"/>
      <c r="M2993" s="99"/>
    </row>
    <row r="2994" spans="1:13" s="6" customFormat="1" hidden="1">
      <c r="A2994" s="87"/>
      <c r="G2994" s="3"/>
      <c r="J2994" s="7"/>
      <c r="L2994" s="72"/>
      <c r="M2994" s="99"/>
    </row>
    <row r="2995" spans="1:13" s="6" customFormat="1" hidden="1">
      <c r="A2995" s="87"/>
      <c r="G2995" s="3"/>
      <c r="J2995" s="7"/>
      <c r="L2995" s="72"/>
      <c r="M2995" s="99"/>
    </row>
    <row r="2996" spans="1:13" s="6" customFormat="1" hidden="1">
      <c r="A2996" s="87"/>
      <c r="G2996" s="3"/>
      <c r="J2996" s="7"/>
      <c r="L2996" s="72"/>
      <c r="M2996" s="99"/>
    </row>
    <row r="2997" spans="1:13" s="6" customFormat="1" hidden="1">
      <c r="A2997" s="87"/>
      <c r="G2997" s="3"/>
      <c r="J2997" s="7"/>
      <c r="L2997" s="72"/>
      <c r="M2997" s="99"/>
    </row>
    <row r="2998" spans="1:13" s="6" customFormat="1" hidden="1">
      <c r="A2998" s="87"/>
      <c r="G2998" s="3"/>
      <c r="J2998" s="7"/>
      <c r="L2998" s="72"/>
      <c r="M2998" s="99"/>
    </row>
    <row r="2999" spans="1:13" s="6" customFormat="1" hidden="1">
      <c r="A2999" s="87"/>
      <c r="G2999" s="3"/>
      <c r="J2999" s="7"/>
      <c r="L2999" s="72"/>
      <c r="M2999" s="99"/>
    </row>
    <row r="3000" spans="1:13" s="6" customFormat="1" hidden="1">
      <c r="A3000" s="87"/>
      <c r="G3000" s="3"/>
      <c r="J3000" s="7"/>
      <c r="L3000" s="72"/>
      <c r="M3000" s="99"/>
    </row>
    <row r="3001" spans="1:13" s="6" customFormat="1" hidden="1">
      <c r="A3001" s="87"/>
      <c r="G3001" s="3"/>
      <c r="J3001" s="7"/>
      <c r="L3001" s="72"/>
      <c r="M3001" s="99"/>
    </row>
    <row r="3002" spans="1:13" s="6" customFormat="1" hidden="1">
      <c r="A3002" s="87"/>
      <c r="G3002" s="3"/>
      <c r="J3002" s="7"/>
      <c r="L3002" s="72"/>
      <c r="M3002" s="99"/>
    </row>
    <row r="3003" spans="1:13" s="6" customFormat="1" hidden="1">
      <c r="A3003" s="87"/>
      <c r="G3003" s="3"/>
      <c r="J3003" s="7"/>
      <c r="L3003" s="72"/>
      <c r="M3003" s="99"/>
    </row>
    <row r="3004" spans="1:13" s="6" customFormat="1" hidden="1">
      <c r="A3004" s="87"/>
      <c r="G3004" s="3"/>
      <c r="J3004" s="7"/>
      <c r="L3004" s="72"/>
      <c r="M3004" s="99"/>
    </row>
    <row r="3005" spans="1:13" s="6" customFormat="1" hidden="1">
      <c r="A3005" s="87"/>
      <c r="G3005" s="3"/>
      <c r="J3005" s="7"/>
      <c r="L3005" s="72"/>
      <c r="M3005" s="99"/>
    </row>
    <row r="3006" spans="1:13" s="6" customFormat="1" hidden="1">
      <c r="A3006" s="87"/>
      <c r="G3006" s="3"/>
      <c r="J3006" s="7"/>
      <c r="L3006" s="72"/>
      <c r="M3006" s="99"/>
    </row>
    <row r="3007" spans="1:13" s="6" customFormat="1" hidden="1">
      <c r="A3007" s="87"/>
      <c r="G3007" s="3"/>
      <c r="J3007" s="7"/>
      <c r="L3007" s="72"/>
      <c r="M3007" s="99"/>
    </row>
    <row r="3008" spans="1:13" s="6" customFormat="1" hidden="1">
      <c r="A3008" s="87"/>
      <c r="G3008" s="3"/>
      <c r="J3008" s="7"/>
      <c r="L3008" s="72"/>
      <c r="M3008" s="99"/>
    </row>
    <row r="3009" spans="1:13" s="6" customFormat="1" hidden="1">
      <c r="A3009" s="87"/>
      <c r="G3009" s="3"/>
      <c r="J3009" s="7"/>
      <c r="L3009" s="72"/>
      <c r="M3009" s="99"/>
    </row>
    <row r="3010" spans="1:13" s="6" customFormat="1" hidden="1">
      <c r="A3010" s="87"/>
      <c r="G3010" s="3"/>
      <c r="J3010" s="7"/>
      <c r="L3010" s="72"/>
      <c r="M3010" s="99"/>
    </row>
    <row r="3011" spans="1:13" s="6" customFormat="1" hidden="1">
      <c r="A3011" s="87"/>
      <c r="G3011" s="3"/>
      <c r="J3011" s="7"/>
      <c r="L3011" s="72"/>
      <c r="M3011" s="99"/>
    </row>
    <row r="3012" spans="1:13" s="6" customFormat="1" hidden="1">
      <c r="A3012" s="87"/>
      <c r="G3012" s="3"/>
      <c r="J3012" s="7"/>
      <c r="L3012" s="72"/>
      <c r="M3012" s="99"/>
    </row>
    <row r="3013" spans="1:13" s="6" customFormat="1" hidden="1">
      <c r="A3013" s="87"/>
      <c r="G3013" s="3"/>
      <c r="J3013" s="7"/>
      <c r="L3013" s="72"/>
      <c r="M3013" s="99"/>
    </row>
    <row r="3014" spans="1:13" s="6" customFormat="1" hidden="1">
      <c r="A3014" s="87"/>
      <c r="G3014" s="3"/>
      <c r="J3014" s="7"/>
      <c r="L3014" s="72"/>
      <c r="M3014" s="99"/>
    </row>
    <row r="3015" spans="1:13" s="6" customFormat="1" hidden="1">
      <c r="A3015" s="87"/>
      <c r="G3015" s="3"/>
      <c r="J3015" s="7"/>
      <c r="L3015" s="72"/>
      <c r="M3015" s="99"/>
    </row>
    <row r="3016" spans="1:13" s="6" customFormat="1" hidden="1">
      <c r="A3016" s="87"/>
      <c r="G3016" s="3"/>
      <c r="J3016" s="7"/>
      <c r="L3016" s="72"/>
      <c r="M3016" s="99"/>
    </row>
    <row r="3017" spans="1:13" s="6" customFormat="1" hidden="1">
      <c r="A3017" s="87"/>
      <c r="G3017" s="3"/>
      <c r="J3017" s="7"/>
      <c r="L3017" s="72"/>
      <c r="M3017" s="99"/>
    </row>
    <row r="3018" spans="1:13" s="6" customFormat="1" hidden="1">
      <c r="A3018" s="87"/>
      <c r="G3018" s="3"/>
      <c r="J3018" s="7"/>
      <c r="L3018" s="72"/>
      <c r="M3018" s="99"/>
    </row>
    <row r="3019" spans="1:13" s="6" customFormat="1" hidden="1">
      <c r="A3019" s="87"/>
      <c r="G3019" s="3"/>
      <c r="J3019" s="7"/>
      <c r="L3019" s="72"/>
      <c r="M3019" s="99"/>
    </row>
    <row r="3020" spans="1:13" s="6" customFormat="1" hidden="1">
      <c r="A3020" s="87"/>
      <c r="G3020" s="3"/>
      <c r="J3020" s="7"/>
      <c r="L3020" s="72"/>
      <c r="M3020" s="99"/>
    </row>
    <row r="3021" spans="1:13" s="6" customFormat="1" hidden="1">
      <c r="A3021" s="87"/>
      <c r="G3021" s="3"/>
      <c r="J3021" s="7"/>
      <c r="L3021" s="72"/>
      <c r="M3021" s="99"/>
    </row>
    <row r="3022" spans="1:13" s="6" customFormat="1" hidden="1">
      <c r="A3022" s="87"/>
      <c r="G3022" s="3"/>
      <c r="J3022" s="7"/>
      <c r="L3022" s="72"/>
      <c r="M3022" s="99"/>
    </row>
    <row r="3023" spans="1:13" s="6" customFormat="1" hidden="1">
      <c r="A3023" s="87"/>
      <c r="G3023" s="3"/>
      <c r="J3023" s="7"/>
      <c r="L3023" s="72"/>
      <c r="M3023" s="99"/>
    </row>
    <row r="3024" spans="1:13" s="6" customFormat="1" hidden="1">
      <c r="A3024" s="87"/>
      <c r="G3024" s="3"/>
      <c r="J3024" s="7"/>
      <c r="L3024" s="72"/>
      <c r="M3024" s="99"/>
    </row>
    <row r="3025" spans="1:13" s="6" customFormat="1" hidden="1">
      <c r="A3025" s="87"/>
      <c r="G3025" s="3"/>
      <c r="J3025" s="7"/>
      <c r="L3025" s="72"/>
      <c r="M3025" s="99"/>
    </row>
    <row r="3026" spans="1:13" s="6" customFormat="1" hidden="1">
      <c r="A3026" s="87"/>
      <c r="G3026" s="3"/>
      <c r="J3026" s="7"/>
      <c r="L3026" s="72"/>
      <c r="M3026" s="99"/>
    </row>
    <row r="3027" spans="1:13" s="6" customFormat="1" hidden="1">
      <c r="A3027" s="87"/>
      <c r="G3027" s="3"/>
      <c r="J3027" s="7"/>
      <c r="L3027" s="72"/>
      <c r="M3027" s="99"/>
    </row>
    <row r="3028" spans="1:13" s="6" customFormat="1" hidden="1">
      <c r="A3028" s="87"/>
      <c r="G3028" s="3"/>
      <c r="J3028" s="7"/>
      <c r="L3028" s="72"/>
      <c r="M3028" s="99"/>
    </row>
    <row r="3029" spans="1:13" s="6" customFormat="1" hidden="1">
      <c r="A3029" s="87"/>
      <c r="G3029" s="3"/>
      <c r="J3029" s="7"/>
      <c r="L3029" s="72"/>
      <c r="M3029" s="99"/>
    </row>
    <row r="3030" spans="1:13" s="6" customFormat="1" hidden="1">
      <c r="A3030" s="87"/>
      <c r="G3030" s="3"/>
      <c r="J3030" s="7"/>
      <c r="L3030" s="72"/>
      <c r="M3030" s="99"/>
    </row>
    <row r="3031" spans="1:13" s="6" customFormat="1" hidden="1">
      <c r="A3031" s="87"/>
      <c r="G3031" s="3"/>
      <c r="J3031" s="7"/>
      <c r="L3031" s="72"/>
      <c r="M3031" s="99"/>
    </row>
    <row r="3032" spans="1:13" s="6" customFormat="1" hidden="1">
      <c r="A3032" s="87"/>
      <c r="G3032" s="3"/>
      <c r="J3032" s="7"/>
      <c r="L3032" s="72"/>
      <c r="M3032" s="99"/>
    </row>
    <row r="3033" spans="1:13" s="6" customFormat="1" hidden="1">
      <c r="A3033" s="87"/>
      <c r="G3033" s="3"/>
      <c r="J3033" s="7"/>
      <c r="L3033" s="72"/>
      <c r="M3033" s="99"/>
    </row>
    <row r="3034" spans="1:13" s="6" customFormat="1" hidden="1">
      <c r="A3034" s="87"/>
      <c r="G3034" s="3"/>
      <c r="J3034" s="7"/>
      <c r="L3034" s="72"/>
      <c r="M3034" s="99"/>
    </row>
    <row r="3035" spans="1:13" s="6" customFormat="1" hidden="1">
      <c r="A3035" s="87"/>
      <c r="G3035" s="3"/>
      <c r="J3035" s="7"/>
      <c r="L3035" s="72"/>
      <c r="M3035" s="99"/>
    </row>
    <row r="3036" spans="1:13" s="6" customFormat="1" hidden="1">
      <c r="A3036" s="87"/>
      <c r="G3036" s="3"/>
      <c r="J3036" s="7"/>
      <c r="L3036" s="72"/>
      <c r="M3036" s="99"/>
    </row>
    <row r="3037" spans="1:13" s="6" customFormat="1" hidden="1">
      <c r="A3037" s="87"/>
      <c r="G3037" s="3"/>
      <c r="J3037" s="7"/>
      <c r="L3037" s="72"/>
      <c r="M3037" s="99"/>
    </row>
    <row r="3038" spans="1:13" s="6" customFormat="1" hidden="1">
      <c r="A3038" s="87"/>
      <c r="G3038" s="3"/>
      <c r="J3038" s="7"/>
      <c r="L3038" s="72"/>
      <c r="M3038" s="99"/>
    </row>
    <row r="3039" spans="1:13" s="6" customFormat="1" hidden="1">
      <c r="A3039" s="87"/>
      <c r="G3039" s="3"/>
      <c r="J3039" s="7"/>
      <c r="L3039" s="72"/>
      <c r="M3039" s="99"/>
    </row>
    <row r="3040" spans="1:13" s="6" customFormat="1" hidden="1">
      <c r="A3040" s="87"/>
      <c r="G3040" s="3"/>
      <c r="J3040" s="7"/>
      <c r="L3040" s="72"/>
      <c r="M3040" s="99"/>
    </row>
    <row r="3041" spans="1:13" s="6" customFormat="1" hidden="1">
      <c r="A3041" s="87"/>
      <c r="G3041" s="3"/>
      <c r="J3041" s="7"/>
      <c r="L3041" s="72"/>
      <c r="M3041" s="99"/>
    </row>
    <row r="3042" spans="1:13" s="6" customFormat="1" hidden="1">
      <c r="A3042" s="87"/>
      <c r="G3042" s="3"/>
      <c r="J3042" s="7"/>
      <c r="L3042" s="72"/>
      <c r="M3042" s="99"/>
    </row>
    <row r="3043" spans="1:13" s="6" customFormat="1" hidden="1">
      <c r="A3043" s="87"/>
      <c r="G3043" s="3"/>
      <c r="J3043" s="7"/>
      <c r="L3043" s="72"/>
      <c r="M3043" s="99"/>
    </row>
    <row r="3044" spans="1:13" s="6" customFormat="1" hidden="1">
      <c r="A3044" s="87"/>
      <c r="G3044" s="3"/>
      <c r="J3044" s="7"/>
      <c r="L3044" s="72"/>
      <c r="M3044" s="99"/>
    </row>
    <row r="3045" spans="1:13" s="6" customFormat="1" hidden="1">
      <c r="A3045" s="87"/>
      <c r="G3045" s="3"/>
      <c r="J3045" s="7"/>
      <c r="L3045" s="72"/>
      <c r="M3045" s="99"/>
    </row>
    <row r="3046" spans="1:13" s="6" customFormat="1" hidden="1">
      <c r="A3046" s="87"/>
      <c r="G3046" s="3"/>
      <c r="J3046" s="7"/>
      <c r="L3046" s="72"/>
      <c r="M3046" s="99"/>
    </row>
    <row r="3047" spans="1:13" s="6" customFormat="1" hidden="1">
      <c r="A3047" s="87"/>
      <c r="G3047" s="3"/>
      <c r="J3047" s="7"/>
      <c r="L3047" s="72"/>
      <c r="M3047" s="99"/>
    </row>
    <row r="3048" spans="1:13" s="6" customFormat="1" hidden="1">
      <c r="A3048" s="87"/>
      <c r="G3048" s="3"/>
      <c r="J3048" s="7"/>
      <c r="L3048" s="72"/>
      <c r="M3048" s="99"/>
    </row>
    <row r="3049" spans="1:13" s="6" customFormat="1" hidden="1">
      <c r="A3049" s="87"/>
      <c r="G3049" s="3"/>
      <c r="J3049" s="7"/>
      <c r="L3049" s="72"/>
      <c r="M3049" s="99"/>
    </row>
    <row r="3050" spans="1:13" s="6" customFormat="1" hidden="1">
      <c r="A3050" s="87"/>
      <c r="G3050" s="3"/>
      <c r="J3050" s="7"/>
      <c r="L3050" s="72"/>
      <c r="M3050" s="99"/>
    </row>
    <row r="3051" spans="1:13" s="6" customFormat="1" hidden="1">
      <c r="A3051" s="87"/>
      <c r="G3051" s="3"/>
      <c r="J3051" s="7"/>
      <c r="L3051" s="72"/>
      <c r="M3051" s="99"/>
    </row>
    <row r="3052" spans="1:13" s="6" customFormat="1" hidden="1">
      <c r="A3052" s="87"/>
      <c r="G3052" s="3"/>
      <c r="J3052" s="7"/>
      <c r="L3052" s="72"/>
      <c r="M3052" s="99"/>
    </row>
    <row r="3053" spans="1:13" s="6" customFormat="1" hidden="1">
      <c r="A3053" s="87"/>
      <c r="G3053" s="3"/>
      <c r="J3053" s="7"/>
      <c r="L3053" s="72"/>
      <c r="M3053" s="99"/>
    </row>
    <row r="3054" spans="1:13" s="6" customFormat="1" hidden="1">
      <c r="A3054" s="87"/>
      <c r="G3054" s="3"/>
      <c r="J3054" s="7"/>
      <c r="L3054" s="72"/>
      <c r="M3054" s="99"/>
    </row>
    <row r="3055" spans="1:13" s="6" customFormat="1" hidden="1">
      <c r="A3055" s="87"/>
      <c r="G3055" s="3"/>
      <c r="J3055" s="7"/>
      <c r="L3055" s="72"/>
      <c r="M3055" s="99"/>
    </row>
    <row r="3056" spans="1:13" s="6" customFormat="1" hidden="1">
      <c r="A3056" s="87"/>
      <c r="G3056" s="3"/>
      <c r="J3056" s="7"/>
      <c r="L3056" s="72"/>
      <c r="M3056" s="99"/>
    </row>
    <row r="3057" spans="1:13" s="6" customFormat="1" hidden="1">
      <c r="A3057" s="87"/>
      <c r="G3057" s="3"/>
      <c r="J3057" s="7"/>
      <c r="L3057" s="72"/>
      <c r="M3057" s="99"/>
    </row>
    <row r="3058" spans="1:13" s="6" customFormat="1" hidden="1">
      <c r="A3058" s="87"/>
      <c r="G3058" s="3"/>
      <c r="J3058" s="7"/>
      <c r="L3058" s="72"/>
      <c r="M3058" s="99"/>
    </row>
    <row r="3059" spans="1:13" s="6" customFormat="1" hidden="1">
      <c r="A3059" s="87"/>
      <c r="G3059" s="3"/>
      <c r="J3059" s="7"/>
      <c r="L3059" s="72"/>
      <c r="M3059" s="99"/>
    </row>
    <row r="3060" spans="1:13" s="6" customFormat="1" hidden="1">
      <c r="A3060" s="87"/>
      <c r="G3060" s="3"/>
      <c r="J3060" s="7"/>
      <c r="L3060" s="72"/>
      <c r="M3060" s="99"/>
    </row>
    <row r="3061" spans="1:13" s="6" customFormat="1" hidden="1">
      <c r="A3061" s="87"/>
      <c r="G3061" s="3"/>
      <c r="J3061" s="7"/>
      <c r="L3061" s="72"/>
      <c r="M3061" s="99"/>
    </row>
    <row r="3062" spans="1:13" s="6" customFormat="1" hidden="1">
      <c r="A3062" s="87"/>
      <c r="G3062" s="3"/>
      <c r="J3062" s="7"/>
      <c r="L3062" s="72"/>
      <c r="M3062" s="99"/>
    </row>
    <row r="3063" spans="1:13" s="6" customFormat="1" hidden="1">
      <c r="A3063" s="87"/>
      <c r="G3063" s="3"/>
      <c r="J3063" s="7"/>
      <c r="L3063" s="72"/>
      <c r="M3063" s="99"/>
    </row>
    <row r="3064" spans="1:13" s="6" customFormat="1" hidden="1">
      <c r="A3064" s="87"/>
      <c r="G3064" s="3"/>
      <c r="J3064" s="7"/>
      <c r="L3064" s="72"/>
      <c r="M3064" s="99"/>
    </row>
    <row r="3065" spans="1:13" s="6" customFormat="1" hidden="1">
      <c r="A3065" s="87"/>
      <c r="G3065" s="3"/>
      <c r="J3065" s="7"/>
      <c r="L3065" s="72"/>
      <c r="M3065" s="99"/>
    </row>
    <row r="3066" spans="1:13" s="6" customFormat="1" hidden="1">
      <c r="A3066" s="87"/>
      <c r="G3066" s="3"/>
      <c r="J3066" s="7"/>
      <c r="L3066" s="72"/>
      <c r="M3066" s="99"/>
    </row>
    <row r="3067" spans="1:13" s="6" customFormat="1" hidden="1">
      <c r="A3067" s="87"/>
      <c r="G3067" s="3"/>
      <c r="J3067" s="7"/>
      <c r="L3067" s="72"/>
      <c r="M3067" s="99"/>
    </row>
    <row r="3068" spans="1:13" s="6" customFormat="1" hidden="1">
      <c r="A3068" s="87"/>
      <c r="G3068" s="3"/>
      <c r="J3068" s="7"/>
      <c r="L3068" s="72"/>
      <c r="M3068" s="99"/>
    </row>
    <row r="3069" spans="1:13" s="6" customFormat="1" hidden="1">
      <c r="A3069" s="87"/>
      <c r="G3069" s="3"/>
      <c r="J3069" s="7"/>
      <c r="L3069" s="72"/>
      <c r="M3069" s="99"/>
    </row>
    <row r="3070" spans="1:13" s="6" customFormat="1" hidden="1">
      <c r="A3070" s="87"/>
      <c r="G3070" s="3"/>
      <c r="J3070" s="7"/>
      <c r="L3070" s="72"/>
      <c r="M3070" s="99"/>
    </row>
    <row r="3071" spans="1:13" s="6" customFormat="1" hidden="1">
      <c r="A3071" s="87"/>
      <c r="G3071" s="3"/>
      <c r="J3071" s="7"/>
      <c r="L3071" s="72"/>
      <c r="M3071" s="99"/>
    </row>
    <row r="3072" spans="1:13" s="6" customFormat="1" hidden="1">
      <c r="A3072" s="87"/>
      <c r="G3072" s="3"/>
      <c r="J3072" s="7"/>
      <c r="L3072" s="72"/>
      <c r="M3072" s="99"/>
    </row>
    <row r="3073" spans="1:13" s="6" customFormat="1" hidden="1">
      <c r="A3073" s="87"/>
      <c r="G3073" s="3"/>
      <c r="J3073" s="7"/>
      <c r="L3073" s="72"/>
      <c r="M3073" s="99"/>
    </row>
    <row r="3074" spans="1:13" s="6" customFormat="1" hidden="1">
      <c r="A3074" s="87"/>
      <c r="G3074" s="3"/>
      <c r="J3074" s="7"/>
      <c r="L3074" s="72"/>
      <c r="M3074" s="99"/>
    </row>
    <row r="3075" spans="1:13" s="6" customFormat="1" hidden="1">
      <c r="A3075" s="87"/>
      <c r="G3075" s="3"/>
      <c r="J3075" s="7"/>
      <c r="L3075" s="72"/>
      <c r="M3075" s="99"/>
    </row>
    <row r="3076" spans="1:13" s="6" customFormat="1" hidden="1">
      <c r="A3076" s="87"/>
      <c r="G3076" s="3"/>
      <c r="J3076" s="7"/>
      <c r="L3076" s="72"/>
      <c r="M3076" s="99"/>
    </row>
    <row r="3077" spans="1:13" s="6" customFormat="1" hidden="1">
      <c r="A3077" s="87"/>
      <c r="G3077" s="3"/>
      <c r="J3077" s="7"/>
      <c r="L3077" s="72"/>
      <c r="M3077" s="99"/>
    </row>
    <row r="3078" spans="1:13" s="6" customFormat="1" hidden="1">
      <c r="A3078" s="87"/>
      <c r="G3078" s="3"/>
      <c r="J3078" s="7"/>
      <c r="L3078" s="72"/>
      <c r="M3078" s="99"/>
    </row>
    <row r="3079" spans="1:13" s="6" customFormat="1" hidden="1">
      <c r="A3079" s="87"/>
      <c r="G3079" s="3"/>
      <c r="J3079" s="7"/>
      <c r="L3079" s="72"/>
      <c r="M3079" s="99"/>
    </row>
    <row r="3080" spans="1:13" s="6" customFormat="1" hidden="1">
      <c r="A3080" s="87"/>
      <c r="G3080" s="3"/>
      <c r="J3080" s="7"/>
      <c r="L3080" s="72"/>
      <c r="M3080" s="99"/>
    </row>
    <row r="3081" spans="1:13" s="6" customFormat="1" hidden="1">
      <c r="A3081" s="87"/>
      <c r="G3081" s="3"/>
      <c r="J3081" s="7"/>
      <c r="L3081" s="72"/>
      <c r="M3081" s="99"/>
    </row>
    <row r="3082" spans="1:13" s="6" customFormat="1" hidden="1">
      <c r="A3082" s="87"/>
      <c r="G3082" s="3"/>
      <c r="J3082" s="7"/>
      <c r="L3082" s="72"/>
      <c r="M3082" s="99"/>
    </row>
    <row r="3083" spans="1:13" s="6" customFormat="1" hidden="1">
      <c r="A3083" s="87"/>
      <c r="G3083" s="3"/>
      <c r="J3083" s="7"/>
      <c r="L3083" s="72"/>
      <c r="M3083" s="99"/>
    </row>
    <row r="3084" spans="1:13" s="6" customFormat="1" hidden="1">
      <c r="A3084" s="87"/>
      <c r="G3084" s="3"/>
      <c r="J3084" s="7"/>
      <c r="L3084" s="72"/>
      <c r="M3084" s="99"/>
    </row>
    <row r="3085" spans="1:13" s="6" customFormat="1" hidden="1">
      <c r="A3085" s="87"/>
      <c r="G3085" s="3"/>
      <c r="J3085" s="7"/>
      <c r="L3085" s="72"/>
      <c r="M3085" s="99"/>
    </row>
    <row r="3086" spans="1:13" s="6" customFormat="1" hidden="1">
      <c r="A3086" s="87"/>
      <c r="G3086" s="3"/>
      <c r="J3086" s="7"/>
      <c r="L3086" s="72"/>
      <c r="M3086" s="99"/>
    </row>
    <row r="3087" spans="1:13" s="6" customFormat="1" hidden="1">
      <c r="A3087" s="87"/>
      <c r="G3087" s="3"/>
      <c r="J3087" s="7"/>
      <c r="L3087" s="72"/>
      <c r="M3087" s="99"/>
    </row>
    <row r="3088" spans="1:13" s="6" customFormat="1" hidden="1">
      <c r="A3088" s="87"/>
      <c r="G3088" s="3"/>
      <c r="J3088" s="7"/>
      <c r="L3088" s="72"/>
      <c r="M3088" s="99"/>
    </row>
    <row r="3089" spans="1:13" s="6" customFormat="1" hidden="1">
      <c r="A3089" s="87"/>
      <c r="G3089" s="3"/>
      <c r="J3089" s="7"/>
      <c r="L3089" s="72"/>
      <c r="M3089" s="99"/>
    </row>
    <row r="3090" spans="1:13" s="6" customFormat="1" hidden="1">
      <c r="A3090" s="87"/>
      <c r="G3090" s="3"/>
      <c r="J3090" s="7"/>
      <c r="L3090" s="72"/>
      <c r="M3090" s="99"/>
    </row>
    <row r="3091" spans="1:13" s="6" customFormat="1" hidden="1">
      <c r="A3091" s="87"/>
      <c r="G3091" s="3"/>
      <c r="J3091" s="7"/>
      <c r="L3091" s="72"/>
      <c r="M3091" s="99"/>
    </row>
    <row r="3092" spans="1:13" s="6" customFormat="1" hidden="1">
      <c r="A3092" s="87"/>
      <c r="G3092" s="3"/>
      <c r="J3092" s="7"/>
      <c r="L3092" s="72"/>
      <c r="M3092" s="99"/>
    </row>
    <row r="3093" spans="1:13" s="6" customFormat="1" hidden="1">
      <c r="A3093" s="87"/>
      <c r="G3093" s="3"/>
      <c r="J3093" s="7"/>
      <c r="L3093" s="72"/>
      <c r="M3093" s="99"/>
    </row>
    <row r="3094" spans="1:13" s="6" customFormat="1" hidden="1">
      <c r="A3094" s="87"/>
      <c r="G3094" s="3"/>
      <c r="J3094" s="7"/>
      <c r="L3094" s="72"/>
      <c r="M3094" s="99"/>
    </row>
    <row r="3095" spans="1:13" s="6" customFormat="1" hidden="1">
      <c r="A3095" s="87"/>
      <c r="G3095" s="3"/>
      <c r="J3095" s="7"/>
      <c r="L3095" s="72"/>
      <c r="M3095" s="99"/>
    </row>
    <row r="3096" spans="1:13" s="6" customFormat="1" hidden="1">
      <c r="A3096" s="87"/>
      <c r="G3096" s="3"/>
      <c r="J3096" s="7"/>
      <c r="L3096" s="72"/>
      <c r="M3096" s="99"/>
    </row>
    <row r="3097" spans="1:13" s="6" customFormat="1" hidden="1">
      <c r="A3097" s="87"/>
      <c r="G3097" s="3"/>
      <c r="J3097" s="7"/>
      <c r="L3097" s="72"/>
      <c r="M3097" s="99"/>
    </row>
    <row r="3098" spans="1:13" s="6" customFormat="1" hidden="1">
      <c r="A3098" s="87"/>
      <c r="G3098" s="3"/>
      <c r="J3098" s="7"/>
      <c r="L3098" s="72"/>
      <c r="M3098" s="99"/>
    </row>
    <row r="3099" spans="1:13" s="6" customFormat="1" hidden="1">
      <c r="A3099" s="87"/>
      <c r="G3099" s="3"/>
      <c r="J3099" s="7"/>
      <c r="L3099" s="72"/>
      <c r="M3099" s="99"/>
    </row>
    <row r="3100" spans="1:13" s="6" customFormat="1" hidden="1">
      <c r="A3100" s="87"/>
      <c r="G3100" s="3"/>
      <c r="J3100" s="7"/>
      <c r="L3100" s="72"/>
      <c r="M3100" s="99"/>
    </row>
    <row r="3101" spans="1:13" s="6" customFormat="1" hidden="1">
      <c r="A3101" s="87"/>
      <c r="G3101" s="3"/>
      <c r="J3101" s="7"/>
      <c r="L3101" s="72"/>
      <c r="M3101" s="99"/>
    </row>
    <row r="3102" spans="1:13" s="6" customFormat="1" hidden="1">
      <c r="A3102" s="87"/>
      <c r="G3102" s="3"/>
      <c r="J3102" s="7"/>
      <c r="L3102" s="72"/>
      <c r="M3102" s="99"/>
    </row>
    <row r="3103" spans="1:13" s="6" customFormat="1" hidden="1">
      <c r="A3103" s="87"/>
      <c r="G3103" s="3"/>
      <c r="J3103" s="7"/>
      <c r="L3103" s="72"/>
      <c r="M3103" s="99"/>
    </row>
    <row r="3104" spans="1:13" s="6" customFormat="1" hidden="1">
      <c r="A3104" s="87"/>
      <c r="G3104" s="3"/>
      <c r="J3104" s="7"/>
      <c r="L3104" s="72"/>
      <c r="M3104" s="99"/>
    </row>
    <row r="3105" spans="1:13" s="6" customFormat="1" hidden="1">
      <c r="A3105" s="87"/>
      <c r="G3105" s="3"/>
      <c r="J3105" s="7"/>
      <c r="L3105" s="72"/>
      <c r="M3105" s="99"/>
    </row>
    <row r="3106" spans="1:13" s="6" customFormat="1" hidden="1">
      <c r="A3106" s="87"/>
      <c r="G3106" s="3"/>
      <c r="J3106" s="7"/>
      <c r="L3106" s="72"/>
      <c r="M3106" s="99"/>
    </row>
    <row r="3107" spans="1:13" s="6" customFormat="1" hidden="1">
      <c r="A3107" s="87"/>
      <c r="G3107" s="3"/>
      <c r="J3107" s="7"/>
      <c r="L3107" s="72"/>
      <c r="M3107" s="99"/>
    </row>
    <row r="3108" spans="1:13" s="6" customFormat="1" hidden="1">
      <c r="A3108" s="87"/>
      <c r="G3108" s="3"/>
      <c r="J3108" s="7"/>
      <c r="L3108" s="72"/>
      <c r="M3108" s="99"/>
    </row>
    <row r="3109" spans="1:13" s="6" customFormat="1" hidden="1">
      <c r="A3109" s="87"/>
      <c r="G3109" s="3"/>
      <c r="J3109" s="7"/>
      <c r="L3109" s="72"/>
      <c r="M3109" s="99"/>
    </row>
    <row r="3110" spans="1:13" s="6" customFormat="1" hidden="1">
      <c r="A3110" s="87"/>
      <c r="G3110" s="3"/>
      <c r="J3110" s="7"/>
      <c r="L3110" s="72"/>
      <c r="M3110" s="99"/>
    </row>
    <row r="3111" spans="1:13" s="6" customFormat="1" hidden="1">
      <c r="A3111" s="87"/>
      <c r="G3111" s="3"/>
      <c r="J3111" s="7"/>
      <c r="L3111" s="72"/>
      <c r="M3111" s="99"/>
    </row>
    <row r="3112" spans="1:13" s="6" customFormat="1" hidden="1">
      <c r="A3112" s="87"/>
      <c r="G3112" s="3"/>
      <c r="J3112" s="7"/>
      <c r="L3112" s="72"/>
      <c r="M3112" s="99"/>
    </row>
    <row r="3113" spans="1:13" s="6" customFormat="1" hidden="1">
      <c r="A3113" s="87"/>
      <c r="G3113" s="3"/>
      <c r="J3113" s="7"/>
      <c r="L3113" s="72"/>
      <c r="M3113" s="99"/>
    </row>
    <row r="3114" spans="1:13" s="6" customFormat="1" hidden="1">
      <c r="A3114" s="87"/>
      <c r="G3114" s="3"/>
      <c r="J3114" s="7"/>
      <c r="L3114" s="72"/>
      <c r="M3114" s="99"/>
    </row>
    <row r="3115" spans="1:13" s="6" customFormat="1" hidden="1">
      <c r="A3115" s="87"/>
      <c r="G3115" s="3"/>
      <c r="J3115" s="7"/>
      <c r="L3115" s="72"/>
      <c r="M3115" s="99"/>
    </row>
    <row r="3116" spans="1:13" s="6" customFormat="1" hidden="1">
      <c r="A3116" s="87"/>
      <c r="G3116" s="3"/>
      <c r="J3116" s="7"/>
      <c r="L3116" s="72"/>
      <c r="M3116" s="99"/>
    </row>
    <row r="3117" spans="1:13" s="6" customFormat="1" hidden="1">
      <c r="A3117" s="87"/>
      <c r="G3117" s="3"/>
      <c r="J3117" s="7"/>
      <c r="L3117" s="72"/>
      <c r="M3117" s="99"/>
    </row>
    <row r="3118" spans="1:13" s="6" customFormat="1" hidden="1">
      <c r="A3118" s="87"/>
      <c r="G3118" s="3"/>
      <c r="J3118" s="7"/>
      <c r="L3118" s="72"/>
      <c r="M3118" s="99"/>
    </row>
    <row r="3119" spans="1:13" s="6" customFormat="1" hidden="1">
      <c r="A3119" s="87"/>
      <c r="G3119" s="3"/>
      <c r="J3119" s="7"/>
      <c r="L3119" s="72"/>
      <c r="M3119" s="99"/>
    </row>
    <row r="3120" spans="1:13" s="6" customFormat="1" hidden="1">
      <c r="A3120" s="87"/>
      <c r="G3120" s="3"/>
      <c r="J3120" s="7"/>
      <c r="L3120" s="72"/>
      <c r="M3120" s="99"/>
    </row>
    <row r="3121" spans="1:13" s="6" customFormat="1" hidden="1">
      <c r="A3121" s="87"/>
      <c r="G3121" s="3"/>
      <c r="J3121" s="7"/>
      <c r="L3121" s="72"/>
      <c r="M3121" s="99"/>
    </row>
    <row r="3122" spans="1:13" s="6" customFormat="1" hidden="1">
      <c r="A3122" s="87"/>
      <c r="G3122" s="3"/>
      <c r="J3122" s="7"/>
      <c r="L3122" s="72"/>
      <c r="M3122" s="99"/>
    </row>
    <row r="3123" spans="1:13" s="6" customFormat="1" hidden="1">
      <c r="A3123" s="87"/>
      <c r="G3123" s="3"/>
      <c r="J3123" s="7"/>
      <c r="L3123" s="72"/>
      <c r="M3123" s="99"/>
    </row>
    <row r="3124" spans="1:13" s="6" customFormat="1" hidden="1">
      <c r="A3124" s="87"/>
      <c r="G3124" s="3"/>
      <c r="J3124" s="7"/>
      <c r="L3124" s="72"/>
      <c r="M3124" s="99"/>
    </row>
    <row r="3125" spans="1:13" s="6" customFormat="1" hidden="1">
      <c r="A3125" s="87"/>
      <c r="G3125" s="3"/>
      <c r="J3125" s="7"/>
      <c r="L3125" s="72"/>
      <c r="M3125" s="99"/>
    </row>
    <row r="3126" spans="1:13" s="6" customFormat="1" hidden="1">
      <c r="A3126" s="87"/>
      <c r="G3126" s="3"/>
      <c r="J3126" s="7"/>
      <c r="L3126" s="72"/>
      <c r="M3126" s="99"/>
    </row>
    <row r="3127" spans="1:13" s="6" customFormat="1" hidden="1">
      <c r="A3127" s="87"/>
      <c r="G3127" s="3"/>
      <c r="J3127" s="7"/>
      <c r="L3127" s="72"/>
      <c r="M3127" s="99"/>
    </row>
    <row r="3128" spans="1:13" s="6" customFormat="1" hidden="1">
      <c r="A3128" s="87"/>
      <c r="G3128" s="3"/>
      <c r="J3128" s="7"/>
      <c r="L3128" s="72"/>
      <c r="M3128" s="99"/>
    </row>
    <row r="3129" spans="1:13" s="6" customFormat="1" hidden="1">
      <c r="A3129" s="87"/>
      <c r="G3129" s="3"/>
      <c r="J3129" s="7"/>
      <c r="L3129" s="72"/>
      <c r="M3129" s="99"/>
    </row>
    <row r="3130" spans="1:13" s="6" customFormat="1" hidden="1">
      <c r="A3130" s="87"/>
      <c r="G3130" s="3"/>
      <c r="J3130" s="7"/>
      <c r="L3130" s="72"/>
      <c r="M3130" s="99"/>
    </row>
    <row r="3131" spans="1:13" s="6" customFormat="1" hidden="1">
      <c r="A3131" s="87"/>
      <c r="G3131" s="3"/>
      <c r="J3131" s="7"/>
      <c r="L3131" s="72"/>
      <c r="M3131" s="99"/>
    </row>
    <row r="3132" spans="1:13" s="6" customFormat="1" hidden="1">
      <c r="A3132" s="87"/>
      <c r="G3132" s="3"/>
      <c r="J3132" s="7"/>
      <c r="L3132" s="72"/>
      <c r="M3132" s="99"/>
    </row>
    <row r="3133" spans="1:13" s="6" customFormat="1" hidden="1">
      <c r="A3133" s="87"/>
      <c r="G3133" s="3"/>
      <c r="J3133" s="7"/>
      <c r="L3133" s="72"/>
      <c r="M3133" s="99"/>
    </row>
    <row r="3134" spans="1:13" s="6" customFormat="1" hidden="1">
      <c r="A3134" s="87"/>
      <c r="G3134" s="3"/>
      <c r="J3134" s="7"/>
      <c r="L3134" s="72"/>
      <c r="M3134" s="99"/>
    </row>
    <row r="3135" spans="1:13" s="6" customFormat="1" hidden="1">
      <c r="A3135" s="87"/>
      <c r="G3135" s="3"/>
      <c r="J3135" s="7"/>
      <c r="L3135" s="72"/>
      <c r="M3135" s="99"/>
    </row>
    <row r="3136" spans="1:13" s="6" customFormat="1" hidden="1">
      <c r="A3136" s="87"/>
      <c r="G3136" s="3"/>
      <c r="J3136" s="7"/>
      <c r="L3136" s="72"/>
      <c r="M3136" s="99"/>
    </row>
    <row r="3137" spans="1:13" s="6" customFormat="1" hidden="1">
      <c r="A3137" s="87"/>
      <c r="G3137" s="3"/>
      <c r="J3137" s="7"/>
      <c r="L3137" s="72"/>
      <c r="M3137" s="99"/>
    </row>
    <row r="3138" spans="1:13" s="6" customFormat="1" hidden="1">
      <c r="A3138" s="87"/>
      <c r="G3138" s="3"/>
      <c r="J3138" s="7"/>
      <c r="L3138" s="72"/>
      <c r="M3138" s="99"/>
    </row>
    <row r="3139" spans="1:13" s="6" customFormat="1" hidden="1">
      <c r="A3139" s="87"/>
      <c r="G3139" s="3"/>
      <c r="J3139" s="7"/>
      <c r="L3139" s="72"/>
      <c r="M3139" s="99"/>
    </row>
    <row r="3140" spans="1:13" s="6" customFormat="1" hidden="1">
      <c r="A3140" s="87"/>
      <c r="G3140" s="3"/>
      <c r="J3140" s="7"/>
      <c r="L3140" s="72"/>
      <c r="M3140" s="99"/>
    </row>
    <row r="3141" spans="1:13" s="6" customFormat="1" hidden="1">
      <c r="A3141" s="87"/>
      <c r="G3141" s="3"/>
      <c r="J3141" s="7"/>
      <c r="L3141" s="72"/>
      <c r="M3141" s="99"/>
    </row>
    <row r="3142" spans="1:13" s="6" customFormat="1" hidden="1">
      <c r="A3142" s="87"/>
      <c r="G3142" s="3"/>
      <c r="J3142" s="7"/>
      <c r="L3142" s="72"/>
      <c r="M3142" s="99"/>
    </row>
    <row r="3143" spans="1:13" s="6" customFormat="1" hidden="1">
      <c r="A3143" s="87"/>
      <c r="G3143" s="3"/>
      <c r="J3143" s="7"/>
      <c r="L3143" s="72"/>
      <c r="M3143" s="99"/>
    </row>
    <row r="3144" spans="1:13" s="6" customFormat="1" hidden="1">
      <c r="A3144" s="87"/>
      <c r="G3144" s="3"/>
      <c r="J3144" s="7"/>
      <c r="L3144" s="72"/>
      <c r="M3144" s="99"/>
    </row>
    <row r="3145" spans="1:13" s="6" customFormat="1" hidden="1">
      <c r="A3145" s="87"/>
      <c r="G3145" s="3"/>
      <c r="J3145" s="7"/>
      <c r="L3145" s="72"/>
      <c r="M3145" s="99"/>
    </row>
    <row r="3146" spans="1:13" s="6" customFormat="1" hidden="1">
      <c r="A3146" s="87"/>
      <c r="G3146" s="3"/>
      <c r="J3146" s="7"/>
      <c r="L3146" s="72"/>
      <c r="M3146" s="99"/>
    </row>
    <row r="3147" spans="1:13" s="6" customFormat="1" hidden="1">
      <c r="A3147" s="87"/>
      <c r="G3147" s="3"/>
      <c r="J3147" s="7"/>
      <c r="L3147" s="72"/>
      <c r="M3147" s="99"/>
    </row>
    <row r="3148" spans="1:13" s="6" customFormat="1" hidden="1">
      <c r="A3148" s="87"/>
      <c r="G3148" s="3"/>
      <c r="J3148" s="7"/>
      <c r="L3148" s="72"/>
      <c r="M3148" s="99"/>
    </row>
    <row r="3149" spans="1:13" s="6" customFormat="1" hidden="1">
      <c r="A3149" s="87"/>
      <c r="G3149" s="3"/>
      <c r="J3149" s="7"/>
      <c r="L3149" s="72"/>
      <c r="M3149" s="99"/>
    </row>
    <row r="3150" spans="1:13" s="6" customFormat="1" hidden="1">
      <c r="A3150" s="87"/>
      <c r="G3150" s="3"/>
      <c r="J3150" s="7"/>
      <c r="L3150" s="72"/>
      <c r="M3150" s="99"/>
    </row>
    <row r="3151" spans="1:13" s="6" customFormat="1" hidden="1">
      <c r="A3151" s="87"/>
      <c r="G3151" s="3"/>
      <c r="J3151" s="7"/>
      <c r="L3151" s="72"/>
      <c r="M3151" s="99"/>
    </row>
    <row r="3152" spans="1:13" s="6" customFormat="1" hidden="1">
      <c r="A3152" s="87"/>
      <c r="G3152" s="3"/>
      <c r="J3152" s="7"/>
      <c r="L3152" s="72"/>
      <c r="M3152" s="99"/>
    </row>
    <row r="3153" spans="1:13" s="6" customFormat="1" hidden="1">
      <c r="A3153" s="87"/>
      <c r="G3153" s="3"/>
      <c r="J3153" s="7"/>
      <c r="L3153" s="72"/>
      <c r="M3153" s="99"/>
    </row>
    <row r="3154" spans="1:13" s="6" customFormat="1" hidden="1">
      <c r="A3154" s="87"/>
      <c r="G3154" s="3"/>
      <c r="J3154" s="7"/>
      <c r="L3154" s="72"/>
      <c r="M3154" s="99"/>
    </row>
    <row r="3155" spans="1:13" s="6" customFormat="1" hidden="1">
      <c r="A3155" s="87"/>
      <c r="G3155" s="3"/>
      <c r="J3155" s="7"/>
      <c r="L3155" s="72"/>
      <c r="M3155" s="99"/>
    </row>
    <row r="3156" spans="1:13" s="6" customFormat="1" hidden="1">
      <c r="A3156" s="87"/>
      <c r="G3156" s="3"/>
      <c r="J3156" s="7"/>
      <c r="L3156" s="72"/>
      <c r="M3156" s="99"/>
    </row>
    <row r="3157" spans="1:13" s="6" customFormat="1" hidden="1">
      <c r="A3157" s="87"/>
      <c r="G3157" s="3"/>
      <c r="J3157" s="7"/>
      <c r="L3157" s="72"/>
      <c r="M3157" s="99"/>
    </row>
    <row r="3158" spans="1:13" s="6" customFormat="1" hidden="1">
      <c r="A3158" s="87"/>
      <c r="G3158" s="3"/>
      <c r="J3158" s="7"/>
      <c r="L3158" s="72"/>
      <c r="M3158" s="99"/>
    </row>
    <row r="3159" spans="1:13" s="6" customFormat="1" hidden="1">
      <c r="A3159" s="87"/>
      <c r="G3159" s="3"/>
      <c r="J3159" s="7"/>
      <c r="L3159" s="72"/>
      <c r="M3159" s="99"/>
    </row>
    <row r="3160" spans="1:13" s="6" customFormat="1" hidden="1">
      <c r="A3160" s="87"/>
      <c r="G3160" s="3"/>
      <c r="J3160" s="7"/>
      <c r="L3160" s="72"/>
      <c r="M3160" s="99"/>
    </row>
    <row r="3161" spans="1:13" s="6" customFormat="1" hidden="1">
      <c r="A3161" s="87"/>
      <c r="G3161" s="3"/>
      <c r="J3161" s="7"/>
      <c r="L3161" s="72"/>
      <c r="M3161" s="99"/>
    </row>
    <row r="3162" spans="1:13" s="6" customFormat="1" hidden="1">
      <c r="A3162" s="87"/>
      <c r="G3162" s="3"/>
      <c r="J3162" s="7"/>
      <c r="L3162" s="72"/>
      <c r="M3162" s="99"/>
    </row>
    <row r="3163" spans="1:13" s="6" customFormat="1" hidden="1">
      <c r="A3163" s="87"/>
      <c r="G3163" s="3"/>
      <c r="J3163" s="7"/>
      <c r="L3163" s="72"/>
      <c r="M3163" s="99"/>
    </row>
    <row r="3164" spans="1:13" s="6" customFormat="1" hidden="1">
      <c r="A3164" s="87"/>
      <c r="G3164" s="3"/>
      <c r="J3164" s="7"/>
      <c r="L3164" s="72"/>
      <c r="M3164" s="99"/>
    </row>
    <row r="3165" spans="1:13" s="6" customFormat="1" hidden="1">
      <c r="A3165" s="87"/>
      <c r="G3165" s="3"/>
      <c r="J3165" s="7"/>
      <c r="L3165" s="72"/>
      <c r="M3165" s="99"/>
    </row>
    <row r="3166" spans="1:13" s="6" customFormat="1" hidden="1">
      <c r="A3166" s="87"/>
      <c r="G3166" s="3"/>
      <c r="J3166" s="7"/>
      <c r="L3166" s="72"/>
      <c r="M3166" s="99"/>
    </row>
    <row r="3167" spans="1:13" s="6" customFormat="1" hidden="1">
      <c r="A3167" s="87"/>
      <c r="G3167" s="3"/>
      <c r="J3167" s="7"/>
      <c r="L3167" s="72"/>
      <c r="M3167" s="99"/>
    </row>
    <row r="3168" spans="1:13" s="6" customFormat="1" hidden="1">
      <c r="A3168" s="87"/>
      <c r="G3168" s="3"/>
      <c r="J3168" s="7"/>
      <c r="L3168" s="72"/>
      <c r="M3168" s="99"/>
    </row>
    <row r="3169" spans="1:13" s="6" customFormat="1" hidden="1">
      <c r="A3169" s="87"/>
      <c r="G3169" s="3"/>
      <c r="J3169" s="7"/>
      <c r="L3169" s="72"/>
      <c r="M3169" s="99"/>
    </row>
    <row r="3170" spans="1:13" s="6" customFormat="1" hidden="1">
      <c r="A3170" s="87"/>
      <c r="G3170" s="3"/>
      <c r="J3170" s="7"/>
      <c r="L3170" s="72"/>
      <c r="M3170" s="99"/>
    </row>
    <row r="3171" spans="1:13" s="6" customFormat="1" hidden="1">
      <c r="A3171" s="87"/>
      <c r="G3171" s="3"/>
      <c r="J3171" s="7"/>
      <c r="L3171" s="72"/>
      <c r="M3171" s="99"/>
    </row>
    <row r="3172" spans="1:13" s="6" customFormat="1" hidden="1">
      <c r="A3172" s="87"/>
      <c r="G3172" s="3"/>
      <c r="J3172" s="7"/>
      <c r="L3172" s="72"/>
      <c r="M3172" s="99"/>
    </row>
    <row r="3173" spans="1:13" s="6" customFormat="1" hidden="1">
      <c r="A3173" s="87"/>
      <c r="G3173" s="3"/>
      <c r="J3173" s="7"/>
      <c r="L3173" s="72"/>
      <c r="M3173" s="99"/>
    </row>
    <row r="3174" spans="1:13" s="6" customFormat="1" hidden="1">
      <c r="A3174" s="87"/>
      <c r="G3174" s="3"/>
      <c r="J3174" s="7"/>
      <c r="L3174" s="72"/>
      <c r="M3174" s="99"/>
    </row>
    <row r="3175" spans="1:13" s="6" customFormat="1" hidden="1">
      <c r="A3175" s="87"/>
      <c r="G3175" s="3"/>
      <c r="J3175" s="7"/>
      <c r="L3175" s="72"/>
      <c r="M3175" s="99"/>
    </row>
    <row r="3176" spans="1:13" s="6" customFormat="1" hidden="1">
      <c r="A3176" s="87"/>
      <c r="G3176" s="3"/>
      <c r="J3176" s="7"/>
      <c r="L3176" s="72"/>
      <c r="M3176" s="99"/>
    </row>
    <row r="3177" spans="1:13" s="6" customFormat="1" hidden="1">
      <c r="A3177" s="87"/>
      <c r="G3177" s="3"/>
      <c r="J3177" s="7"/>
      <c r="L3177" s="72"/>
      <c r="M3177" s="99"/>
    </row>
    <row r="3178" spans="1:13" s="6" customFormat="1" hidden="1">
      <c r="A3178" s="87"/>
      <c r="G3178" s="3"/>
      <c r="J3178" s="7"/>
      <c r="L3178" s="72"/>
      <c r="M3178" s="99"/>
    </row>
    <row r="3179" spans="1:13" s="6" customFormat="1" hidden="1">
      <c r="A3179" s="87"/>
      <c r="G3179" s="3"/>
      <c r="J3179" s="7"/>
      <c r="L3179" s="72"/>
      <c r="M3179" s="99"/>
    </row>
    <row r="3180" spans="1:13" s="6" customFormat="1" hidden="1">
      <c r="A3180" s="87"/>
      <c r="G3180" s="3"/>
      <c r="J3180" s="7"/>
      <c r="L3180" s="72"/>
      <c r="M3180" s="99"/>
    </row>
    <row r="3181" spans="1:13" s="6" customFormat="1" hidden="1">
      <c r="A3181" s="87"/>
      <c r="G3181" s="3"/>
      <c r="J3181" s="7"/>
      <c r="L3181" s="72"/>
      <c r="M3181" s="99"/>
    </row>
    <row r="3182" spans="1:13" s="6" customFormat="1" hidden="1">
      <c r="A3182" s="87"/>
      <c r="G3182" s="3"/>
      <c r="J3182" s="7"/>
      <c r="L3182" s="72"/>
      <c r="M3182" s="99"/>
    </row>
    <row r="3183" spans="1:13" s="6" customFormat="1" hidden="1">
      <c r="A3183" s="87"/>
      <c r="G3183" s="3"/>
      <c r="J3183" s="7"/>
      <c r="L3183" s="72"/>
      <c r="M3183" s="99"/>
    </row>
    <row r="3184" spans="1:13" s="6" customFormat="1" hidden="1">
      <c r="A3184" s="87"/>
      <c r="G3184" s="3"/>
      <c r="J3184" s="7"/>
      <c r="L3184" s="72"/>
      <c r="M3184" s="99"/>
    </row>
    <row r="3185" spans="1:13" s="6" customFormat="1" hidden="1">
      <c r="A3185" s="87"/>
      <c r="G3185" s="3"/>
      <c r="J3185" s="7"/>
      <c r="L3185" s="72"/>
      <c r="M3185" s="99"/>
    </row>
    <row r="3186" spans="1:13" s="6" customFormat="1" hidden="1">
      <c r="A3186" s="87"/>
      <c r="G3186" s="3"/>
      <c r="J3186" s="7"/>
      <c r="L3186" s="72"/>
      <c r="M3186" s="99"/>
    </row>
    <row r="3187" spans="1:13" s="6" customFormat="1" hidden="1">
      <c r="A3187" s="87"/>
      <c r="G3187" s="3"/>
      <c r="J3187" s="7"/>
      <c r="L3187" s="72"/>
      <c r="M3187" s="99"/>
    </row>
    <row r="3188" spans="1:13" s="6" customFormat="1" hidden="1">
      <c r="A3188" s="87"/>
      <c r="G3188" s="3"/>
      <c r="J3188" s="7"/>
      <c r="L3188" s="72"/>
      <c r="M3188" s="99"/>
    </row>
    <row r="3189" spans="1:13" s="6" customFormat="1" hidden="1">
      <c r="A3189" s="87"/>
      <c r="G3189" s="3"/>
      <c r="J3189" s="7"/>
      <c r="L3189" s="72"/>
      <c r="M3189" s="99"/>
    </row>
    <row r="3190" spans="1:13" s="6" customFormat="1" hidden="1">
      <c r="A3190" s="87"/>
      <c r="G3190" s="3"/>
      <c r="J3190" s="7"/>
      <c r="L3190" s="72"/>
      <c r="M3190" s="99"/>
    </row>
    <row r="3191" spans="1:13" s="6" customFormat="1" hidden="1">
      <c r="A3191" s="87"/>
      <c r="G3191" s="3"/>
      <c r="J3191" s="7"/>
      <c r="L3191" s="72"/>
      <c r="M3191" s="99"/>
    </row>
    <row r="3192" spans="1:13" s="6" customFormat="1" hidden="1">
      <c r="A3192" s="87"/>
      <c r="G3192" s="3"/>
      <c r="J3192" s="7"/>
      <c r="L3192" s="72"/>
      <c r="M3192" s="99"/>
    </row>
    <row r="3193" spans="1:13" s="6" customFormat="1" hidden="1">
      <c r="A3193" s="87"/>
      <c r="G3193" s="3"/>
      <c r="J3193" s="7"/>
      <c r="L3193" s="72"/>
      <c r="M3193" s="99"/>
    </row>
    <row r="3194" spans="1:13" s="6" customFormat="1" hidden="1">
      <c r="A3194" s="87"/>
      <c r="G3194" s="3"/>
      <c r="J3194" s="7"/>
      <c r="L3194" s="72"/>
      <c r="M3194" s="99"/>
    </row>
    <row r="3195" spans="1:13" s="6" customFormat="1" hidden="1">
      <c r="A3195" s="87"/>
      <c r="G3195" s="3"/>
      <c r="J3195" s="7"/>
      <c r="L3195" s="72"/>
      <c r="M3195" s="99"/>
    </row>
    <row r="3196" spans="1:13" s="6" customFormat="1" hidden="1">
      <c r="A3196" s="87"/>
      <c r="G3196" s="3"/>
      <c r="J3196" s="7"/>
      <c r="L3196" s="72"/>
      <c r="M3196" s="99"/>
    </row>
    <row r="3197" spans="1:13" s="6" customFormat="1" hidden="1">
      <c r="A3197" s="87"/>
      <c r="G3197" s="3"/>
      <c r="J3197" s="7"/>
      <c r="L3197" s="72"/>
      <c r="M3197" s="99"/>
    </row>
    <row r="3198" spans="1:13" s="6" customFormat="1" hidden="1">
      <c r="A3198" s="87"/>
      <c r="G3198" s="3"/>
      <c r="J3198" s="7"/>
      <c r="L3198" s="72"/>
      <c r="M3198" s="99"/>
    </row>
    <row r="3199" spans="1:13" s="6" customFormat="1" hidden="1">
      <c r="A3199" s="87"/>
      <c r="G3199" s="3"/>
      <c r="J3199" s="7"/>
      <c r="L3199" s="72"/>
      <c r="M3199" s="99"/>
    </row>
    <row r="3200" spans="1:13" s="6" customFormat="1" hidden="1">
      <c r="A3200" s="87"/>
      <c r="G3200" s="3"/>
      <c r="J3200" s="7"/>
      <c r="L3200" s="72"/>
      <c r="M3200" s="99"/>
    </row>
    <row r="3201" spans="1:13" s="6" customFormat="1" hidden="1">
      <c r="A3201" s="87"/>
      <c r="G3201" s="3"/>
      <c r="J3201" s="7"/>
      <c r="L3201" s="72"/>
      <c r="M3201" s="99"/>
    </row>
    <row r="3202" spans="1:13" s="6" customFormat="1" hidden="1">
      <c r="A3202" s="87"/>
      <c r="G3202" s="3"/>
      <c r="J3202" s="7"/>
      <c r="L3202" s="72"/>
      <c r="M3202" s="99"/>
    </row>
    <row r="3203" spans="1:13" s="6" customFormat="1" hidden="1">
      <c r="A3203" s="87"/>
      <c r="G3203" s="3"/>
      <c r="J3203" s="7"/>
      <c r="L3203" s="72"/>
      <c r="M3203" s="99"/>
    </row>
    <row r="3204" spans="1:13" s="6" customFormat="1" hidden="1">
      <c r="A3204" s="87"/>
      <c r="G3204" s="3"/>
      <c r="J3204" s="7"/>
      <c r="L3204" s="72"/>
      <c r="M3204" s="99"/>
    </row>
    <row r="3205" spans="1:13" s="6" customFormat="1" hidden="1">
      <c r="A3205" s="87"/>
      <c r="G3205" s="3"/>
      <c r="J3205" s="7"/>
      <c r="L3205" s="72"/>
      <c r="M3205" s="99"/>
    </row>
    <row r="3206" spans="1:13" s="6" customFormat="1" hidden="1">
      <c r="A3206" s="87"/>
      <c r="G3206" s="3"/>
      <c r="J3206" s="7"/>
      <c r="L3206" s="72"/>
      <c r="M3206" s="99"/>
    </row>
    <row r="3207" spans="1:13" s="6" customFormat="1" hidden="1">
      <c r="A3207" s="87"/>
      <c r="G3207" s="3"/>
      <c r="J3207" s="7"/>
      <c r="L3207" s="72"/>
      <c r="M3207" s="99"/>
    </row>
    <row r="3208" spans="1:13" s="6" customFormat="1" hidden="1">
      <c r="A3208" s="87"/>
      <c r="G3208" s="3"/>
      <c r="J3208" s="7"/>
      <c r="L3208" s="72"/>
      <c r="M3208" s="99"/>
    </row>
    <row r="3209" spans="1:13" s="6" customFormat="1" hidden="1">
      <c r="A3209" s="87"/>
      <c r="G3209" s="3"/>
      <c r="J3209" s="7"/>
      <c r="L3209" s="72"/>
      <c r="M3209" s="99"/>
    </row>
    <row r="3210" spans="1:13" s="6" customFormat="1" hidden="1">
      <c r="A3210" s="87"/>
      <c r="G3210" s="3"/>
      <c r="J3210" s="7"/>
      <c r="L3210" s="72"/>
      <c r="M3210" s="99"/>
    </row>
    <row r="3211" spans="1:13" s="6" customFormat="1" hidden="1">
      <c r="A3211" s="87"/>
      <c r="G3211" s="3"/>
      <c r="J3211" s="7"/>
      <c r="L3211" s="72"/>
      <c r="M3211" s="99"/>
    </row>
    <row r="3212" spans="1:13" s="6" customFormat="1" hidden="1">
      <c r="A3212" s="87"/>
      <c r="G3212" s="3"/>
      <c r="J3212" s="7"/>
      <c r="L3212" s="72"/>
      <c r="M3212" s="99"/>
    </row>
    <row r="3213" spans="1:13" s="6" customFormat="1" hidden="1">
      <c r="A3213" s="87"/>
      <c r="G3213" s="3"/>
      <c r="J3213" s="7"/>
      <c r="L3213" s="72"/>
      <c r="M3213" s="99"/>
    </row>
    <row r="3214" spans="1:13" s="6" customFormat="1" hidden="1">
      <c r="A3214" s="87"/>
      <c r="G3214" s="3"/>
      <c r="J3214" s="7"/>
      <c r="L3214" s="72"/>
      <c r="M3214" s="99"/>
    </row>
    <row r="3215" spans="1:13" s="6" customFormat="1" hidden="1">
      <c r="A3215" s="87"/>
      <c r="G3215" s="3"/>
      <c r="J3215" s="7"/>
      <c r="L3215" s="72"/>
      <c r="M3215" s="99"/>
    </row>
    <row r="3216" spans="1:13" s="6" customFormat="1" hidden="1">
      <c r="A3216" s="87"/>
      <c r="G3216" s="3"/>
      <c r="J3216" s="7"/>
      <c r="L3216" s="72"/>
      <c r="M3216" s="99"/>
    </row>
    <row r="3217" spans="1:13" s="6" customFormat="1" hidden="1">
      <c r="A3217" s="87"/>
      <c r="G3217" s="3"/>
      <c r="J3217" s="7"/>
      <c r="L3217" s="72"/>
      <c r="M3217" s="99"/>
    </row>
    <row r="3218" spans="1:13" s="6" customFormat="1" hidden="1">
      <c r="A3218" s="87"/>
      <c r="G3218" s="3"/>
      <c r="J3218" s="7"/>
      <c r="L3218" s="72"/>
      <c r="M3218" s="99"/>
    </row>
    <row r="3219" spans="1:13" s="6" customFormat="1" hidden="1">
      <c r="A3219" s="87"/>
      <c r="G3219" s="3"/>
      <c r="J3219" s="7"/>
      <c r="L3219" s="72"/>
      <c r="M3219" s="99"/>
    </row>
    <row r="3220" spans="1:13" s="6" customFormat="1" hidden="1">
      <c r="A3220" s="87"/>
      <c r="G3220" s="3"/>
      <c r="J3220" s="7"/>
      <c r="L3220" s="72"/>
      <c r="M3220" s="99"/>
    </row>
    <row r="3221" spans="1:13" s="6" customFormat="1" hidden="1">
      <c r="A3221" s="87"/>
      <c r="G3221" s="3"/>
      <c r="J3221" s="7"/>
      <c r="L3221" s="72"/>
      <c r="M3221" s="99"/>
    </row>
    <row r="3222" spans="1:13" s="6" customFormat="1" hidden="1">
      <c r="A3222" s="87"/>
      <c r="G3222" s="3"/>
      <c r="J3222" s="7"/>
      <c r="L3222" s="72"/>
      <c r="M3222" s="99"/>
    </row>
    <row r="3223" spans="1:13" s="6" customFormat="1" hidden="1">
      <c r="A3223" s="87"/>
      <c r="G3223" s="3"/>
      <c r="J3223" s="7"/>
      <c r="L3223" s="72"/>
      <c r="M3223" s="99"/>
    </row>
    <row r="3224" spans="1:13" s="6" customFormat="1" hidden="1">
      <c r="A3224" s="87"/>
      <c r="G3224" s="3"/>
      <c r="J3224" s="7"/>
      <c r="L3224" s="72"/>
      <c r="M3224" s="99"/>
    </row>
    <row r="3225" spans="1:13" s="6" customFormat="1" hidden="1">
      <c r="A3225" s="87"/>
      <c r="G3225" s="3"/>
      <c r="J3225" s="7"/>
      <c r="L3225" s="72"/>
      <c r="M3225" s="99"/>
    </row>
    <row r="3226" spans="1:13" s="6" customFormat="1" hidden="1">
      <c r="A3226" s="87"/>
      <c r="G3226" s="3"/>
      <c r="J3226" s="7"/>
      <c r="L3226" s="72"/>
      <c r="M3226" s="99"/>
    </row>
    <row r="3227" spans="1:13" s="6" customFormat="1" hidden="1">
      <c r="A3227" s="87"/>
      <c r="G3227" s="3"/>
      <c r="J3227" s="7"/>
      <c r="L3227" s="72"/>
      <c r="M3227" s="99"/>
    </row>
    <row r="3228" spans="1:13" s="6" customFormat="1" hidden="1">
      <c r="A3228" s="87"/>
      <c r="G3228" s="3"/>
      <c r="J3228" s="7"/>
      <c r="L3228" s="72"/>
      <c r="M3228" s="99"/>
    </row>
    <row r="3229" spans="1:13" s="6" customFormat="1" hidden="1">
      <c r="A3229" s="87"/>
      <c r="G3229" s="3"/>
      <c r="J3229" s="7"/>
      <c r="L3229" s="72"/>
      <c r="M3229" s="99"/>
    </row>
    <row r="3230" spans="1:13" s="6" customFormat="1" hidden="1">
      <c r="A3230" s="87"/>
      <c r="G3230" s="3"/>
      <c r="J3230" s="7"/>
      <c r="L3230" s="72"/>
      <c r="M3230" s="99"/>
    </row>
    <row r="3231" spans="1:13" s="6" customFormat="1" hidden="1">
      <c r="A3231" s="87"/>
      <c r="G3231" s="3"/>
      <c r="J3231" s="7"/>
      <c r="L3231" s="72"/>
      <c r="M3231" s="99"/>
    </row>
    <row r="3232" spans="1:13" s="6" customFormat="1" hidden="1">
      <c r="A3232" s="87"/>
      <c r="G3232" s="3"/>
      <c r="J3232" s="7"/>
      <c r="L3232" s="72"/>
      <c r="M3232" s="99"/>
    </row>
    <row r="3233" spans="1:13" s="6" customFormat="1" hidden="1">
      <c r="A3233" s="87"/>
      <c r="G3233" s="3"/>
      <c r="J3233" s="7"/>
      <c r="L3233" s="72"/>
      <c r="M3233" s="99"/>
    </row>
    <row r="3234" spans="1:13" s="6" customFormat="1" hidden="1">
      <c r="A3234" s="87"/>
      <c r="G3234" s="3"/>
      <c r="J3234" s="7"/>
      <c r="L3234" s="72"/>
      <c r="M3234" s="99"/>
    </row>
    <row r="3235" spans="1:13" s="6" customFormat="1" hidden="1">
      <c r="A3235" s="87"/>
      <c r="G3235" s="3"/>
      <c r="J3235" s="7"/>
      <c r="L3235" s="72"/>
      <c r="M3235" s="99"/>
    </row>
    <row r="3236" spans="1:13" s="6" customFormat="1" hidden="1">
      <c r="A3236" s="87"/>
      <c r="G3236" s="3"/>
      <c r="J3236" s="7"/>
      <c r="L3236" s="72"/>
      <c r="M3236" s="99"/>
    </row>
    <row r="3237" spans="1:13" s="6" customFormat="1" hidden="1">
      <c r="A3237" s="87"/>
      <c r="G3237" s="3"/>
      <c r="J3237" s="7"/>
      <c r="L3237" s="72"/>
      <c r="M3237" s="99"/>
    </row>
    <row r="3238" spans="1:13" s="6" customFormat="1" hidden="1">
      <c r="A3238" s="87"/>
      <c r="G3238" s="3"/>
      <c r="J3238" s="7"/>
      <c r="L3238" s="72"/>
      <c r="M3238" s="99"/>
    </row>
    <row r="3239" spans="1:13" s="6" customFormat="1" hidden="1">
      <c r="A3239" s="87"/>
      <c r="G3239" s="3"/>
      <c r="J3239" s="7"/>
      <c r="L3239" s="72"/>
      <c r="M3239" s="99"/>
    </row>
    <row r="3240" spans="1:13" s="6" customFormat="1" hidden="1">
      <c r="A3240" s="87"/>
      <c r="G3240" s="3"/>
      <c r="J3240" s="7"/>
      <c r="L3240" s="72"/>
      <c r="M3240" s="99"/>
    </row>
    <row r="3241" spans="1:13" s="6" customFormat="1" hidden="1">
      <c r="A3241" s="87"/>
      <c r="G3241" s="3"/>
      <c r="J3241" s="7"/>
      <c r="L3241" s="72"/>
      <c r="M3241" s="99"/>
    </row>
    <row r="3242" spans="1:13" s="6" customFormat="1" hidden="1">
      <c r="A3242" s="87"/>
      <c r="G3242" s="3"/>
      <c r="J3242" s="7"/>
      <c r="L3242" s="72"/>
      <c r="M3242" s="99"/>
    </row>
    <row r="3243" spans="1:13" s="6" customFormat="1" hidden="1">
      <c r="A3243" s="87"/>
      <c r="G3243" s="3"/>
      <c r="J3243" s="7"/>
      <c r="L3243" s="72"/>
      <c r="M3243" s="99"/>
    </row>
    <row r="3244" spans="1:13" s="6" customFormat="1" hidden="1">
      <c r="A3244" s="87"/>
      <c r="G3244" s="3"/>
      <c r="J3244" s="7"/>
      <c r="L3244" s="72"/>
      <c r="M3244" s="99"/>
    </row>
    <row r="3245" spans="1:13" s="6" customFormat="1" hidden="1">
      <c r="A3245" s="87"/>
      <c r="G3245" s="3"/>
      <c r="J3245" s="7"/>
      <c r="L3245" s="72"/>
      <c r="M3245" s="99"/>
    </row>
    <row r="3246" spans="1:13" s="6" customFormat="1" hidden="1">
      <c r="A3246" s="87"/>
      <c r="G3246" s="3"/>
      <c r="J3246" s="7"/>
      <c r="L3246" s="72"/>
      <c r="M3246" s="99"/>
    </row>
  </sheetData>
  <sheetProtection password="ED22" sheet="1" selectLockedCells="1"/>
  <customSheetViews>
    <customSheetView guid="{DA1CF5D9-5E01-450B-A893-345336955A5F}" hiddenColumns="1">
      <pane ySplit="5" topLeftCell="A6" activePane="bottomLeft" state="frozen"/>
      <selection pane="bottomLeft" activeCell="C8" sqref="C8"/>
      <pageMargins left="0.75" right="0.49" top="0.5" bottom="0.28000000000000003" header="0.5" footer="0.28000000000000003"/>
      <pageSetup paperSize="9" scale="92" orientation="landscape" horizontalDpi="300" verticalDpi="300" r:id="rId1"/>
      <headerFooter alignWithMargins="0"/>
    </customSheetView>
  </customSheetViews>
  <mergeCells count="15">
    <mergeCell ref="B41:K41"/>
    <mergeCell ref="A40:K40"/>
    <mergeCell ref="B60:K60"/>
    <mergeCell ref="A59:K59"/>
    <mergeCell ref="A76:K76"/>
    <mergeCell ref="A77:K77"/>
    <mergeCell ref="C73:K73"/>
    <mergeCell ref="B6:K6"/>
    <mergeCell ref="A1:K1"/>
    <mergeCell ref="K4:K5"/>
    <mergeCell ref="A4:B5"/>
    <mergeCell ref="A2:K2"/>
    <mergeCell ref="C3:F3"/>
    <mergeCell ref="G3:I3"/>
    <mergeCell ref="J4:J5"/>
  </mergeCells>
  <phoneticPr fontId="2" type="noConversion"/>
  <conditionalFormatting sqref="C11:F11 C28:F28">
    <cfRule type="expression" dxfId="247" priority="800" stopIfTrue="1">
      <formula>AND($C9="x",$F9="x")</formula>
    </cfRule>
  </conditionalFormatting>
  <conditionalFormatting sqref="C73:K73">
    <cfRule type="cellIs" dxfId="246" priority="804" stopIfTrue="1" operator="equal">
      <formula>"Nog niet alle vragen zijn (volledig) beantwoord"</formula>
    </cfRule>
    <cfRule type="cellIs" dxfId="245" priority="805" stopIfTrue="1" operator="equal">
      <formula>"Ga verder met Deel 3"</formula>
    </cfRule>
  </conditionalFormatting>
  <conditionalFormatting sqref="M69:M71 M12:M21 M26:M27 M23:M24 M29:M40 M8:M10 M43:M59 M61:M67">
    <cfRule type="cellIs" dxfId="244" priority="795" stopIfTrue="1" operator="equal">
      <formula>"ok"</formula>
    </cfRule>
    <cfRule type="cellIs" dxfId="243" priority="796" stopIfTrue="1" operator="equal">
      <formula>"&lt;&lt;"</formula>
    </cfRule>
  </conditionalFormatting>
  <conditionalFormatting sqref="K69:K71 K61:K67 K43:K59 K26:K27 K23:K24 K29:K39 K20:K21 K8:K10 K12:K18">
    <cfRule type="cellIs" dxfId="242" priority="766" stopIfTrue="1" operator="equal">
      <formula>"&lt;= Ontwikkelpunt? Zet 'x' of ga naar volgende"</formula>
    </cfRule>
  </conditionalFormatting>
  <conditionalFormatting sqref="M69:M71 M65:M67 M12:M21 M61:M63 M26:M27 M23:M24 M29:M40 M8:M10 M43:M59">
    <cfRule type="cellIs" dxfId="241" priority="761" stopIfTrue="1" operator="equal">
      <formula>"Vul één antwoord in"</formula>
    </cfRule>
    <cfRule type="cellIs" dxfId="240" priority="762" stopIfTrue="1" operator="equal">
      <formula>"ok"</formula>
    </cfRule>
    <cfRule type="cellIs" dxfId="239" priority="763" stopIfTrue="1" operator="equal">
      <formula>"&lt;&lt;"</formula>
    </cfRule>
  </conditionalFormatting>
  <conditionalFormatting sqref="A76:K76">
    <cfRule type="cellIs" dxfId="238" priority="457" stopIfTrue="1" operator="equal">
      <formula>""""""</formula>
    </cfRule>
  </conditionalFormatting>
  <conditionalFormatting sqref="M69:M71 M65:M67 M61:M63 M43:M59 M26:M27 M23:M24 M29:M39 M8:M10 M12:M21">
    <cfRule type="cellIs" dxfId="237" priority="440" stopIfTrue="1" operator="equal">
      <formula>"Kies één optie"</formula>
    </cfRule>
    <cfRule type="cellIs" dxfId="236" priority="441" stopIfTrue="1" operator="equal">
      <formula>"ok"</formula>
    </cfRule>
    <cfRule type="cellIs" dxfId="235" priority="442" stopIfTrue="1" operator="equal">
      <formula>"&lt;&lt;"</formula>
    </cfRule>
  </conditionalFormatting>
  <conditionalFormatting sqref="C46:F46 C62:F62 C19:F19 C36:F36 C51:F51">
    <cfRule type="expression" dxfId="234" priority="423" stopIfTrue="1">
      <formula>COUNTIF($C19:$F19,"x")&gt;1</formula>
    </cfRule>
  </conditionalFormatting>
  <conditionalFormatting sqref="G46:I46 G62:I62 G19:I19 G36:I36 G51:I51">
    <cfRule type="expression" dxfId="233" priority="422" stopIfTrue="1">
      <formula>COUNTIF($G19:$I19,"x")&gt;1</formula>
    </cfRule>
  </conditionalFormatting>
  <conditionalFormatting sqref="C68:F68">
    <cfRule type="expression" dxfId="232" priority="961" stopIfTrue="1">
      <formula>AND($C33="x",$F33="x")</formula>
    </cfRule>
  </conditionalFormatting>
  <conditionalFormatting sqref="C62:F62">
    <cfRule type="expression" dxfId="231" priority="271" stopIfTrue="1">
      <formula>AND($C17="x",$F17="x")</formula>
    </cfRule>
  </conditionalFormatting>
  <conditionalFormatting sqref="F65516:F65536">
    <cfRule type="expression" dxfId="230" priority="13" stopIfTrue="1">
      <formula>COUNTIF($C65516:$E65517,"x")&gt;=1</formula>
    </cfRule>
    <cfRule type="cellIs" dxfId="229" priority="14" stopIfTrue="1" operator="equal">
      <formula>"x"</formula>
    </cfRule>
  </conditionalFormatting>
  <conditionalFormatting sqref="C19:F19 C36:F36">
    <cfRule type="expression" dxfId="228" priority="1110" stopIfTrue="1">
      <formula>AND($C18="x",$F18="x")</formula>
    </cfRule>
  </conditionalFormatting>
  <conditionalFormatting sqref="K20:K21">
    <cfRule type="cellIs" dxfId="227" priority="458" stopIfTrue="1" operator="equal">
      <formula>"Specificeer op welke wijze in deze keuzelijst =&gt;"</formula>
    </cfRule>
  </conditionalFormatting>
  <conditionalFormatting sqref="C22:F22">
    <cfRule type="expression" dxfId="226" priority="809" stopIfTrue="1">
      <formula>AND(#REF!="x",#REF!="x")</formula>
    </cfRule>
  </conditionalFormatting>
  <conditionalFormatting sqref="C25:F25 C19:F19">
    <cfRule type="expression" dxfId="225" priority="1090" stopIfTrue="1">
      <formula>AND(#REF!="x",#REF!="x")</formula>
    </cfRule>
  </conditionalFormatting>
  <conditionalFormatting sqref="C1:C1048576">
    <cfRule type="expression" dxfId="224" priority="3" stopIfTrue="1">
      <formula>OR($D1="x",OR($E1="x",$F1="x"))</formula>
    </cfRule>
    <cfRule type="cellIs" dxfId="223" priority="4" stopIfTrue="1" operator="equal">
      <formula>"x"</formula>
    </cfRule>
  </conditionalFormatting>
  <conditionalFormatting sqref="H1:H1048576">
    <cfRule type="expression" dxfId="222" priority="19" stopIfTrue="1">
      <formula>OR($G1="x",$I1="x")</formula>
    </cfRule>
  </conditionalFormatting>
  <conditionalFormatting sqref="D1:D1048576">
    <cfRule type="expression" dxfId="221" priority="17" stopIfTrue="1">
      <formula>OR($C1="x",OR($E1="x",$F1="x"))</formula>
    </cfRule>
    <cfRule type="cellIs" dxfId="220" priority="18" stopIfTrue="1" operator="equal">
      <formula>"x"</formula>
    </cfRule>
  </conditionalFormatting>
  <conditionalFormatting sqref="F1:F65515">
    <cfRule type="expression" dxfId="219" priority="1119" stopIfTrue="1">
      <formula>COUNTIF($C1:$E1,"x")&gt;=1</formula>
    </cfRule>
    <cfRule type="cellIs" dxfId="218" priority="1120" stopIfTrue="1" operator="equal">
      <formula>"x"</formula>
    </cfRule>
  </conditionalFormatting>
  <conditionalFormatting sqref="I1:I1048576">
    <cfRule type="expression" dxfId="217" priority="10" stopIfTrue="1">
      <formula>OR($G1="x",$H1="x")</formula>
    </cfRule>
    <cfRule type="expression" dxfId="216" priority="11" stopIfTrue="1">
      <formula>AND(OR($E1="x",$F1="x"),$I1="x")</formula>
    </cfRule>
    <cfRule type="expression" dxfId="215" priority="12" stopIfTrue="1">
      <formula>AND(OR($C1="x",$D1="x"),$I1="x")</formula>
    </cfRule>
  </conditionalFormatting>
  <conditionalFormatting sqref="E1:E1048576">
    <cfRule type="expression" dxfId="214" priority="15" stopIfTrue="1">
      <formula>OR($C1="x",OR($D1="x",$F1="x"))</formula>
    </cfRule>
    <cfRule type="cellIs" dxfId="213" priority="16" stopIfTrue="1" operator="equal">
      <formula>"x"</formula>
    </cfRule>
  </conditionalFormatting>
  <conditionalFormatting sqref="C7:F7">
    <cfRule type="expression" dxfId="212" priority="2" stopIfTrue="1">
      <formula>AND($C5="x",$F5="x")</formula>
    </cfRule>
  </conditionalFormatting>
  <conditionalFormatting sqref="K40">
    <cfRule type="cellIs" dxfId="211" priority="1" stopIfTrue="1" operator="equal">
      <formula>"&lt;= Ontwikkelpunt? Zet 'x' of ga naar volgende"</formula>
    </cfRule>
  </conditionalFormatting>
  <dataValidations xWindow="493" yWindow="741" count="48">
    <dataValidation type="list" allowBlank="1" showDropDown="1" showInputMessage="1" showErrorMessage="1" errorTitle="Invoer" error="Vul alleen een 'x' in_x000a_(zonder spaties)" promptTitle="Optioneel: ontwikkelpunt?" prompt="Vul een 'x' in indien dit voor uw school een ontwikkelpunt is" sqref="J69:J71 J47:J50 J43:J45 J37:J39 J20:J21 J23:J24 J26:J27 J29:J35 J8:J10 J12:J18 J52:J58 J61 J63:J67">
      <formula1>"x"</formula1>
    </dataValidation>
    <dataValidation allowBlank="1" showErrorMessage="1" promptTitle="Toelichting" prompt="U kunt hier uw antwoord toelichten bij dit item" sqref="K69:K71 K47:K50 K43:K45 K37:K39 K21 K23:K24 K26:K27 K29:K35 K9:K10 K12:K18 K52:K58 K61 K63:K67"/>
    <dataValidation type="list" allowBlank="1" showDropDown="1" showErrorMessage="1" errorTitle="Invoer" error="Vul alleen een 'x' in_x000a_(zonder spaties)" promptTitle="Belangrijk?" prompt="Vul een 'x' in onder 'Belangrijk'" sqref="I69:I71 I58 I43:I45 I37:I39 I20:I21 I23:I24 I26:I27 I29:I35 I9:I10 I12:I18 I52:I55 I47:I50 I61 I63:I67">
      <formula1>"x"</formula1>
    </dataValidation>
    <dataValidation type="list" allowBlank="1" showDropDown="1" showErrorMessage="1" errorTitle="Invoer" error="Vul alleen een 'x' in_x000a_(zonder spaties)" promptTitle="Beetje belangrijk?" prompt="Vul een 'x' in onder 'Beetje belangrijk'" sqref="H69:H71 H58 H43:H45 H37:H39 H20:H21 H23:H24 H26:H27 H29:H35 H9:H10 H12:H18 H52:H55 H47:H50 H61 H63:H67">
      <formula1>"x"</formula1>
    </dataValidation>
    <dataValidation type="list" allowBlank="1" showDropDown="1" showErrorMessage="1" errorTitle="Invoer" error="Vul alleen een 'x' in_x000a_(zonder spaties)" promptTitle="Niet belangrijk?" prompt="Vul een 'x' in onder 'Niet belangrijk'" sqref="G69:G71 G58 G43:G45 G37:G39 G20:G21 G23:G24 G26:G27 G29:G35 G9:G10 G12:G18 G52:G55 G47:G50 G61 G63:G67">
      <formula1>"x"</formula1>
    </dataValidation>
    <dataValidation type="list" allowBlank="1" showDropDown="1" showErrorMessage="1" errorTitle="Invoer" error="Let er op dat u alleen een 'x' invoert (zonder spaties of iets dergelijks)" promptTitle="Volledig gerealiseerd?" prompt="Vul een 'x' in onder 'Volledig'_x000a_" sqref="F69:F71 F43:F45 F29:F30 F23:F24 F26:F27 F20:F21 F16 F47:F49 F55 F61 F39 F9:F10 F52:F53 F65:F66">
      <formula1>"x"</formula1>
    </dataValidation>
    <dataValidation type="list" allowBlank="1" showDropDown="1" showErrorMessage="1" errorTitle="Invoer" error="Let er op dat u alleen een 'x' invoert (zonder spaties of iets dergelijks)" promptTitle="Grotendeels gerealiseerd?" prompt="Vul een 'x' in onder 'Grotendeels'" sqref="E69:E71 E43:E45 E29:E30 E23:E24 E26:E27 E20:E21 E16 E47:E49 E55 E61 E39 E9:E10 E52:E53 E65:E66">
      <formula1>"x"</formula1>
    </dataValidation>
    <dataValidation type="list" allowBlank="1" showDropDown="1" showErrorMessage="1" errorTitle="Invoer" error="Let er op dat u alleen een 'x' invoert (zonder spaties of iets dergelijks)" promptTitle="Enigszins gerealiseerd?" prompt="Vul een 'x' in onder 'Enigszins'" sqref="D69:D71 D43:D45 D29:D30 D23:D24 D26:D27 D20:D21 D16 D47:D49 D55 D61 D39 D9:D10 D52:D53 D65:D66">
      <formula1>"x"</formula1>
    </dataValidation>
    <dataValidation type="list" allowBlank="1" showDropDown="1" showErrorMessage="1" errorTitle="Invoer" error="Let er op dat u alleen een 'x' invoert (zonder spaties of iets dergelijks)" promptTitle="Niet gerealiseerd?" prompt="Vul een 'x' in onder 'Niet'" sqref="C69:C71 C39 C29:C30 C23:C24 C26:C27 C20:C21 C16 C47:C49 C55 C61 C43:C45 C9:C10 C52:C53 C65:C66">
      <formula1>"x"</formula1>
    </dataValidation>
    <dataValidation type="list" allowBlank="1" showDropDown="1" showInputMessage="1" showErrorMessage="1" errorTitle="Onjuiste invoer" error="Vul een 'x' in." promptTitle="Wijze van begeleiding" prompt="Huidige - effectief gebleken - interventies en eerder toegepaste interventies" sqref="C67:F67">
      <formula1>"x"</formula1>
    </dataValidation>
    <dataValidation type="list" allowBlank="1" showDropDown="1" showInputMessage="1" showErrorMessage="1" errorTitle="Onjuiste invoer" error="Vul een 'x' in." promptTitle="Gegevens over versnelling" prompt="O.a. op welk moment, om welke reden(en) en op welke wijze (volledig of voor één vakgebied, meerdere leerjaren in één of klas overgeslagen)." sqref="C64:F64">
      <formula1>"x"</formula1>
    </dataValidation>
    <dataValidation allowBlank="1" showInputMessage="1" showErrorMessage="1" promptTitle="Geschikte observatielijst" prompt="Hierbij wordt gekeken naar waarneembaar gedrag op basis van indicatoren die duiden op (hoog)begaafdheid. Er wordt géén interpretatie gevraagd en geen gebruik gemaakt van termen die om specifieke kennis vragen van de respondent." sqref="B50"/>
    <dataValidation allowBlank="1" showInputMessage="1" showErrorMessage="1" promptTitle="(Zelfgekozen) producten" prompt="Portfolio/ werkstukken/ spreekbeurten/ interessegebieden/ buitenschoolse activiteiten" sqref="C32:F32"/>
    <dataValidation type="list" allowBlank="1" showErrorMessage="1" promptTitle="Toelichting" prompt="U kunt hier uw antwoord toelichten bij dit item" sqref="K20">
      <formula1>"Specificeer op welke wijze in deze keuzelijst =&gt;,Eigen protocol/werkwijze voor signalering, SiDi R,Digitaal Handelingsprotocol (DHH),Begaafdheid in Beweging (MHR),Geen protocol/eenduige werkwijze binnen de school"</formula1>
    </dataValidation>
    <dataValidation allowBlank="1" showInputMessage="1" showErrorMessage="1" promptTitle="Op verschillende wijzen" prompt="Signalering is niet alleen afhankelijk van objectieve gegevens of van één wijze van informatie verzamelen, maar op basis van een combinatie van bijv. toetsgegevens, observatiegegevens, vragenlijsten, gesprekken, activiteiten of producten van leerlingen. " sqref="B18"/>
    <dataValidation allowBlank="1" showInputMessage="1" showErrorMessage="1" promptTitle="Verschillende betrokkenen" prompt="De signalering is niet alleen afhankelijk van de eigen leerkracht. Er zijn verschillende betrokkenen die hierin initiatief nemen, bijv.: de leerling zelf, de ouders, de eigen leerkracht, een andere leerkracht, anderen binnen/buiten de school." sqref="B17"/>
    <dataValidation type="list" allowBlank="1" showDropDown="1" showInputMessage="1" showErrorMessage="1" errorTitle="Onjuiste invoer" error="Vul een 'x' in" promptTitle="Andere culturele achtergrond" prompt="Leerlingen die opgroeien met een andere taal of andere cultuur vinden vaak minder aansluiting bij onderwijs dat is gebaseerd op de cultuur van de Nederlandse middenklasse. Zij zullen hierdoor bijv. a.g.v. een taalachterstand minder snel herkend worden." sqref="C15:F15">
      <formula1>"x"</formula1>
    </dataValidation>
    <dataValidation allowBlank="1" showInputMessage="1" showErrorMessage="1" promptTitle="Toelichting" prompt="U kunt hier uw antwoord toelichten bij dit item" sqref="K8"/>
    <dataValidation type="list" allowBlank="1" showDropDown="1" showInputMessage="1" showErrorMessage="1" errorTitle="Invoer" error="Vul alleen een 'x' in_x000a_(zonder spaties)" promptTitle="Enigszins belangrijk?" prompt="Vul een 'x' in onder 'Enigszins belangrijk'" sqref="H8">
      <formula1>"x"</formula1>
    </dataValidation>
    <dataValidation type="list" allowBlank="1" showDropDown="1" showInputMessage="1" showErrorMessage="1" errorTitle="Invoer" error="Vul alleen een 'x' in_x000a_(zonder spaties)" promptTitle="Niet belangrijk?" prompt="Vul een 'x' in onder 'Niet belangrijk'" sqref="G8">
      <formula1>"x"</formula1>
    </dataValidation>
    <dataValidation type="list" allowBlank="1" showDropDown="1" showInputMessage="1" showErrorMessage="1" errorTitle="Invoer" error="Let er op dat u alleen een 'x' invoert (zonder spaties of iets dergelijks)" promptTitle="Niet gerealiseerd?" prompt="Vul een 'x' in onder 'Niet'" sqref="C8">
      <formula1>"x"</formula1>
    </dataValidation>
    <dataValidation type="list" allowBlank="1" showDropDown="1" showInputMessage="1" showErrorMessage="1" errorTitle="Invoer" error="Let er op dat u alleen een 'x' invoert (zonder spaties of iets dergelijks)" promptTitle="Enigszins gerealiseerd?" prompt="Vul een 'x' in onder 'Enigszins'" sqref="D8">
      <formula1>"x"</formula1>
    </dataValidation>
    <dataValidation type="list" allowBlank="1" showDropDown="1" showInputMessage="1" showErrorMessage="1" errorTitle="Invoer" error="Vul alleen een 'x' in_x000a_(zonder spaties)" promptTitle="Belangrijk?" prompt="Vul een 'x' in onder 'Belangrijk'" sqref="I8">
      <formula1>"x"</formula1>
    </dataValidation>
    <dataValidation type="list" allowBlank="1" showDropDown="1" showInputMessage="1" showErrorMessage="1" errorTitle="Invoer" error="Let er op dat u alleen een 'x' invoert (zonder spaties of iets dergelijks)" promptTitle="Grotendeels gerealiseerd?" prompt="Vul een 'x' in onder 'Grotendeels'" sqref="E8">
      <formula1>"x"</formula1>
    </dataValidation>
    <dataValidation type="list" allowBlank="1" showDropDown="1" showInputMessage="1" showErrorMessage="1" errorTitle="Invoer" error="Let er op dat u alleen een 'x' invoert (zonder spaties of iets dergelijks)" promptTitle="Volledig gerealiseerd?" prompt="Vul een 'x' in onder 'Volledig'_x000a_" sqref="F8">
      <formula1>"x"</formula1>
    </dataValidation>
    <dataValidation allowBlank="1" showErrorMessage="1" sqref="B12"/>
    <dataValidation type="list" allowBlank="1" showDropDown="1" showInputMessage="1" showErrorMessage="1" errorTitle="Invoer" error="Let er op dat u alleen een 'x' invoert (zonder spaties of iets dergelijks)" promptTitle="Onderpresteren" prompt="Er is sprake van onderpresteren als de leerling niet presteert naar eigen vermogen. Doordat de prestaties achterblijven bij wat op basis van hun capaciteiten verwacht mag worden, zijn deze leerlingen niet te herkennen o.b.v. geleverde prestaties." sqref="C12:E12">
      <formula1>"x"</formula1>
    </dataValidation>
    <dataValidation type="list" allowBlank="1" showDropDown="1" showInputMessage="1" showErrorMessage="1" errorTitle="Invoer" error="Let er op dat u alleen een 'x' invoert (zonder spaties of iets dergelijks)" promptTitle="Onderpresteren" prompt="Er is sprake van onderpresteren als de leerling niet presteert naar eigen vermogen. Doordat de prestaties achterblijven bij wat op basis van hun capaciteiten verwacht mag worden, zijn deze leerlingen niet te herkennen o.b.v. geleverde prestaties._x000a_" sqref="F12">
      <formula1>"x"</formula1>
    </dataValidation>
    <dataValidation type="list" allowBlank="1" showDropDown="1" showInputMessage="1" showErrorMessage="1" errorTitle="Invoer" error="Let er op dat u alleen een 'x' invoert (zonder spaties of iets dergelijks)" promptTitle="Meisjes" prompt="Meisjes zijn vaak minder competitiegericht dan jongens en hebben de neiging zich eerder (sociaal) te conformeren. Zij ontwikkelen vaker intrinsieke problemen (hoofdpijn, buikpijn) die het gevolg kunnen zijn van gebrek aan uitdaging of te veel aanpassen." sqref="C13:E13">
      <formula1>"x"</formula1>
    </dataValidation>
    <dataValidation type="list" allowBlank="1" showDropDown="1" showInputMessage="1" showErrorMessage="1" errorTitle="Invoer" error="Let er op dat u alleen een 'x' invoert (zonder spaties of iets dergelijks)" promptTitle="Meisjes" prompt="Meisjes zijn vaak minder competitiegericht dan jongens en hebben de neiging zich eerder (sociaal) te conformeren. Zij ontwikkelen vaker intrinsieke problemen (hoofdpijn, buikpijn) die het gevolg kunnen zijn van gebrek aan uitdaging of te veel aanpassen._x000a_" sqref="F13">
      <formula1>"x"</formula1>
    </dataValidation>
    <dataValidation type="list" allowBlank="1" showDropDown="1" showInputMessage="1" showErrorMessage="1" errorTitle="Invoer" error="Let er op dat u alleen een 'x' invoert (zonder spaties of iets dergelijks)" promptTitle="Handicap/Leer-/Gedragsprobleem" prompt="De (hoog)begaafdheid en de handicap/het leer- of gedragsprobleem kunnen elkaar compenseren, waardoor één van beide of zelfs beide niet worden opgemerkt." sqref="C14:E14">
      <formula1>"x"</formula1>
    </dataValidation>
    <dataValidation type="list" allowBlank="1" showDropDown="1" showInputMessage="1" showErrorMessage="1" errorTitle="Invoer" error="Let er op dat u alleen een 'x' invoert (zonder spaties of iets dergelijks)" promptTitle="Handicap/Leer-/Gedragsprobleem" prompt="De (hoog)begaafdheid en de handicap/het leer- of gedragsprobleem kunnen elkaar compenseren, waardoor één van beide of zelfs beide niet worden opgemerkt._x000a_" sqref="F14">
      <formula1>"x"</formula1>
    </dataValidation>
    <dataValidation type="list" allowBlank="1" showDropDown="1" showInputMessage="1" showErrorMessage="1" errorTitle="Onjuiste invoer" error="Vul een 'x' in" promptTitle="Verschillende betrokkenen" prompt="De signalering is niet alleen afhankelijk van de eigen leerkracht. Er zijn verschillende betrokkenen die hierin initiatief kunnen nemen, bijv.: de leerling zelf, de ouders, de eigen leerkracht, een andere leerkracht, anderen binnen/buiten de school." sqref="C17:F17">
      <formula1>"x"</formula1>
    </dataValidation>
    <dataValidation type="list" allowBlank="1" showDropDown="1" showInputMessage="1" showErrorMessage="1" errorTitle="Onjuiste invoer" error="Vul een 'x' in." promptTitle="Op verschillende wijzen" prompt="Signalering is niet alleen afhankelijk van objectieve gegevens of van één wijze van informatie verzamelen, maar op basis van een combinatie van bijv. toetsgegevens, observatiegegevens, vragenlijsten, gesprekken, activiteiten of producten van leerlingen." sqref="C18:F18">
      <formula1>"x"</formula1>
    </dataValidation>
    <dataValidation type="list" allowBlank="1" showDropDown="1" showInputMessage="1" showErrorMessage="1" errorTitle="Onjuiste invoer" error="Vul een 'x' in." promptTitle="Leerprestaties" prompt="Prestaties in de klas, methodegebonden toetsen en/of LVS gegevens" sqref="C31:F31">
      <formula1>"x"</formula1>
    </dataValidation>
    <dataValidation type="list" allowBlank="1" showDropDown="1" showInputMessage="1" showErrorMessage="1" errorTitle="Invoer" error="Let er op dat u alleen een 'x' invoert (zonder spaties of iets dergelijks)" promptTitle="Gesprekken met de leerling" prompt="In gesprek met de leerling kunnen bijvoorbeeld bijzondere interesses (zowel qua diepgang en breedte) naar voren komen._x000a_Bovendien zal de leerling zich erkend en gezien voelen en zo eerder meer van zichzelf laten zien." sqref="C33">
      <formula1>"x"</formula1>
    </dataValidation>
    <dataValidation type="list" allowBlank="1" showDropDown="1" showInputMessage="1" showErrorMessage="1" errorTitle="Onjuiste invoer" error="Vul een 'x' in." promptTitle="Gesprekken met de leerling" prompt="In gesprek met de leerling kunnen bijvoorbeeld bijzondere interesses (zowel qua diepgang en breedte) naar voren komen._x000a_Bovendien zal de leerling zich erkend en gezien voelen en zo eerder meer van zichzelf laten zien." sqref="D33:F33">
      <formula1>"x"</formula1>
    </dataValidation>
    <dataValidation type="list" allowBlank="1" showDropDown="1" showInputMessage="1" showErrorMessage="1" errorTitle="Onjuiste invoer" error="Vul een 'x' in." promptTitle="Informatie van ouders" prompt="Ouders zijn een belangrijke informatiebron met betrekking tot het gedrag van hun kind in de thuissituatie en buitenschools._x000a_Vermoedens, herkenning en observaties van ouders dienen dan ook altijd serieus genomen te worden in gesprekken met ouders." sqref="C34:F34">
      <formula1>"x"</formula1>
    </dataValidation>
    <dataValidation type="list" allowBlank="1" showDropDown="1" showInputMessage="1" showErrorMessage="1" errorTitle="Onjuiste invoer" error="Vul een 'x' in." promptTitle="Gegevens over leerprestaties" prompt="Zowel methode-/LVS-toetsen als aanvullende test- en onderzoeksgegevens" sqref="C35:F35">
      <formula1>"x"</formula1>
    </dataValidation>
    <dataValidation type="list" allowBlank="1" showDropDown="1" showInputMessage="1" showErrorMessage="1" errorTitle="Onjuiste invoer" error="Vul een 'x' in." promptTitle="Factoren die van invloed zijn" prompt="De interactie met de omgeving speelt een belangrijke rol. Het is van belang rekening te houden met (niet-cognitieve) belemmerende of stimulerende factoren in de leerling zelf. Zowel sociaal-emotioneel als m.b.t. de leermotivatie, faalangst, etc." sqref="C37:F37">
      <formula1>"x"</formula1>
    </dataValidation>
    <dataValidation type="list" allowBlank="1" showDropDown="1" showInputMessage="1" showErrorMessage="1" errorTitle="Onjuiste invoer" error="Vul een 'x' in." promptTitle="Zwakke en sterke kanten" prompt="Door de sterke kanten van een leerling te stimuleren en aan te spreken, kan talent beter tot uiting komen, bijvoorbeeld door aan te sluiten bij de interessegebieden, leerstijl en talentgebieden. Ook de zwakke kanten kunnen verder ontwikkeld worden." sqref="C38:F38">
      <formula1>"x"</formula1>
    </dataValidation>
    <dataValidation type="list" allowBlank="1" showDropDown="1" showInputMessage="1" showErrorMessage="1" errorTitle="Onjuiste invoer" error="Vul een 'x' in." promptTitle="Geschikte observatielijst" prompt="Hierbij wordt gekeken naar waarneembaar gedrag op basis van indicatoren die duiden op (hoog)begaafdheid. Er wordt géén interpretatie gevraagd en geen gebruik gemaakt van termen die om specifieke kennis vragen van de respondent." sqref="C50:F50">
      <formula1>"x"</formula1>
    </dataValidation>
    <dataValidation allowBlank="1" showInputMessage="1" showErrorMessage="1" promptTitle="(Betrouwbare) hulpmiddelen" prompt="Gevalideerde lijsten op het gebied van zelfbeeld, faalangst, welbevinden, motivatie, zoals bijvoorbeeld de Schoolvragenlijst (SVL/SAQI)." sqref="C54:F54"/>
    <dataValidation type="list" allowBlank="1" showDropDown="1" showErrorMessage="1" errorTitle="Onjuiste invoer" error="Vul een 'x' in." sqref="G56:I57">
      <formula1>"x"</formula1>
    </dataValidation>
    <dataValidation type="list" allowBlank="1" showDropDown="1" showInputMessage="1" showErrorMessage="1" errorTitle="Onjuiste invoer" error="Vul een 'x' in." promptTitle="Inzet expertise" prompt="Voor de interpretatie van gegevens wordt gebruik gemaakt van beschikbare expertise, zodat gewenste aanpassingen in onderwijsaanbod en begeleiding vastgesteld kunnen worden en, indien nodig, een handelingsplan opgesteld kan worden." sqref="C57:F57">
      <formula1>"x"</formula1>
    </dataValidation>
    <dataValidation type="list" allowBlank="1" showDropDown="1" showInputMessage="1" showErrorMessage="1" errorTitle="Onjuiste invoer" error="Vul een 'x' in." promptTitle="Handelingsplan" prompt="Hierbij wordt voor een (aantal) perioden van 6-8 weken doelgericht gewerkt naar aanleiding van gesignaleerde knelpunten en belemmeringen." sqref="C56:F56">
      <formula1>"x"</formula1>
    </dataValidation>
    <dataValidation type="list" allowBlank="1" showDropDown="1" showInputMessage="1" showErrorMessage="1" errorTitle="Onjuiste invoer" error="Vul een 'x' in." promptTitle="Psychodiagnostisch onderzoek" prompt="Richtlijnen uitvoeren psychodiagnostisch onderzoek, bijv. wanneer het vermoeden bestaat dat naast de mogelijke (hoog)begaafdheid sprake is van leerproblemen, gedragsproblemen en/of wanneer er een verschil van inzicht bestaat tussen de school en ouders." sqref="C58:F58">
      <formula1>"x"</formula1>
    </dataValidation>
    <dataValidation type="list" allowBlank="1" showDropDown="1" showInputMessage="1" showErrorMessage="1" errorTitle="Onjuiste invoer" error="Vul een 'x' in." promptTitle="Gegevens over doubleren" prompt="O.a. in welke groep en om welke reden(en)" sqref="C63:F63">
      <formula1>"x"</formula1>
    </dataValidation>
  </dataValidations>
  <hyperlinks>
    <hyperlink ref="B73" location="start_3" tooltip="Deel 3: Aanpassingen in onderwijsaanbod en begeleiding" display="&gt;&gt; Volgende - Deel 3: Onderwijs en Begeleiding"/>
    <hyperlink ref="B9" r:id="rId2" tooltip="Klik hier voor informatie over: Begaafdheidskenmerken"/>
    <hyperlink ref="B10" r:id="rId3" tooltip="Klik hier voor informatie over: Begaafde onderpresteerders"/>
  </hyperlinks>
  <pageMargins left="0.59055118110236227" right="0.47244094488188981" top="0.35433070866141736" bottom="0.15748031496062992" header="0.35433070866141736" footer="0.15748031496062992"/>
  <pageSetup paperSize="9" orientation="landscape" r:id="rId4"/>
  <headerFooter scaleWithDoc="0" alignWithMargins="0">
    <oddFooter>&amp;L&amp;8&amp;K00-048© SLO, 2010&amp;R&amp;8&amp;K00-048Digitale checklist '(Hoog)begaafdenwijzer Basisonderwijs'</oddFooter>
  </headerFooter>
  <rowBreaks count="3" manualBreakCount="3">
    <brk id="18" max="10" man="1"/>
    <brk id="40" max="10" man="1"/>
    <brk id="59" max="10" man="1"/>
  </rowBreaks>
  <ignoredErrors>
    <ignoredError sqref="K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B0076"/>
  </sheetPr>
  <dimension ref="A1:O2730"/>
  <sheetViews>
    <sheetView zoomScaleNormal="100" workbookViewId="0">
      <pane ySplit="5" topLeftCell="A6" activePane="bottomLeft" state="frozen"/>
      <selection activeCell="D7" sqref="D7"/>
      <selection pane="bottomLeft" activeCell="C8" sqref="C8"/>
    </sheetView>
  </sheetViews>
  <sheetFormatPr defaultColWidth="0" defaultRowHeight="12.75" zeroHeight="1"/>
  <cols>
    <col min="1" max="1" width="4.42578125" style="2" customWidth="1"/>
    <col min="2" max="2" width="53.140625" customWidth="1"/>
    <col min="3" max="6" width="3.7109375" customWidth="1"/>
    <col min="7" max="7" width="3.7109375" style="3" customWidth="1"/>
    <col min="8" max="9" width="3.7109375" customWidth="1"/>
    <col min="10" max="10" width="3.5703125" style="1" customWidth="1"/>
    <col min="11" max="11" width="53.140625" customWidth="1"/>
    <col min="12" max="12" width="3" style="77" hidden="1" customWidth="1"/>
    <col min="13" max="13" width="3.28515625" style="77" hidden="1" customWidth="1"/>
    <col min="14" max="14" width="13.140625" style="100" bestFit="1" customWidth="1"/>
    <col min="15" max="15" width="1.7109375" style="5" customWidth="1"/>
    <col min="16" max="16384" width="0" style="5" hidden="1"/>
  </cols>
  <sheetData>
    <row r="1" spans="1:15" ht="26.25" customHeight="1" thickBot="1">
      <c r="A1" s="759" t="s">
        <v>471</v>
      </c>
      <c r="B1" s="760"/>
      <c r="C1" s="760"/>
      <c r="D1" s="760"/>
      <c r="E1" s="760"/>
      <c r="F1" s="760"/>
      <c r="G1" s="760"/>
      <c r="H1" s="760"/>
      <c r="I1" s="760"/>
      <c r="J1" s="760"/>
      <c r="K1" s="761"/>
      <c r="N1" s="94"/>
      <c r="O1" s="14"/>
    </row>
    <row r="2" spans="1:15" ht="15.75">
      <c r="A2" s="764"/>
      <c r="B2" s="764"/>
      <c r="C2" s="764"/>
      <c r="D2" s="764"/>
      <c r="E2" s="764"/>
      <c r="F2" s="764"/>
      <c r="G2" s="764"/>
      <c r="H2" s="764"/>
      <c r="I2" s="764"/>
      <c r="J2" s="764"/>
      <c r="K2" s="764"/>
      <c r="N2" s="94"/>
      <c r="O2" s="14"/>
    </row>
    <row r="3" spans="1:15" ht="22.5" customHeight="1">
      <c r="A3" s="86"/>
      <c r="B3" s="63"/>
      <c r="C3" s="754" t="s">
        <v>222</v>
      </c>
      <c r="D3" s="755"/>
      <c r="E3" s="755"/>
      <c r="F3" s="755"/>
      <c r="G3" s="803" t="s">
        <v>223</v>
      </c>
      <c r="H3" s="804"/>
      <c r="I3" s="805"/>
      <c r="J3" s="63"/>
      <c r="K3" s="63"/>
      <c r="N3" s="94"/>
      <c r="O3" s="14"/>
    </row>
    <row r="4" spans="1:15" ht="70.5" customHeight="1">
      <c r="A4" s="748" t="s">
        <v>84</v>
      </c>
      <c r="B4" s="749"/>
      <c r="C4" s="205" t="s">
        <v>218</v>
      </c>
      <c r="D4" s="198" t="s">
        <v>219</v>
      </c>
      <c r="E4" s="199" t="s">
        <v>220</v>
      </c>
      <c r="F4" s="222" t="s">
        <v>221</v>
      </c>
      <c r="G4" s="312" t="s">
        <v>141</v>
      </c>
      <c r="H4" s="200" t="s">
        <v>436</v>
      </c>
      <c r="I4" s="206" t="s">
        <v>142</v>
      </c>
      <c r="J4" s="746" t="s">
        <v>143</v>
      </c>
      <c r="K4" s="762" t="s">
        <v>420</v>
      </c>
      <c r="N4" s="94"/>
      <c r="O4" s="14"/>
    </row>
    <row r="5" spans="1:15" ht="13.5" customHeight="1">
      <c r="A5" s="750"/>
      <c r="B5" s="751"/>
      <c r="C5" s="211">
        <v>0</v>
      </c>
      <c r="D5" s="478">
        <v>1</v>
      </c>
      <c r="E5" s="212">
        <v>2</v>
      </c>
      <c r="F5" s="213">
        <v>3</v>
      </c>
      <c r="G5" s="211">
        <v>0</v>
      </c>
      <c r="H5" s="212">
        <v>1</v>
      </c>
      <c r="I5" s="213">
        <v>2</v>
      </c>
      <c r="J5" s="747"/>
      <c r="K5" s="763"/>
      <c r="N5" s="94"/>
      <c r="O5" s="14"/>
    </row>
    <row r="6" spans="1:15" ht="24" customHeight="1">
      <c r="A6" s="307"/>
      <c r="B6" s="757" t="s">
        <v>604</v>
      </c>
      <c r="C6" s="757"/>
      <c r="D6" s="757"/>
      <c r="E6" s="757"/>
      <c r="F6" s="757"/>
      <c r="G6" s="757"/>
      <c r="H6" s="757"/>
      <c r="I6" s="757"/>
      <c r="J6" s="757"/>
      <c r="K6" s="758"/>
      <c r="N6" s="94"/>
      <c r="O6" s="14"/>
    </row>
    <row r="7" spans="1:15" ht="36" customHeight="1">
      <c r="A7" s="223" t="s">
        <v>230</v>
      </c>
      <c r="B7" s="285" t="s">
        <v>598</v>
      </c>
      <c r="C7" s="273"/>
      <c r="D7" s="215"/>
      <c r="E7" s="215"/>
      <c r="F7" s="216"/>
      <c r="G7" s="273"/>
      <c r="H7" s="215"/>
      <c r="I7" s="216"/>
      <c r="J7" s="363"/>
      <c r="K7" s="347"/>
      <c r="N7" s="92"/>
      <c r="O7" s="14"/>
    </row>
    <row r="8" spans="1:15">
      <c r="A8" s="224" t="s">
        <v>297</v>
      </c>
      <c r="B8" s="449" t="s">
        <v>599</v>
      </c>
      <c r="C8" s="389"/>
      <c r="D8" s="479"/>
      <c r="E8" s="90"/>
      <c r="F8" s="207"/>
      <c r="G8" s="219"/>
      <c r="H8" s="90"/>
      <c r="I8" s="207"/>
      <c r="J8" s="361"/>
      <c r="K8" s="488"/>
      <c r="L8" s="77" t="s">
        <v>419</v>
      </c>
      <c r="N8" s="92" t="str">
        <f t="shared" ref="N8:N15" si="0">IF(OR(COUNTIF(C8:F8,"x")&gt;1,COUNTIF(G8:I8,"x")&gt;1),"Kies één optie",IF(AND(OR(C8="x",D8="x",E8="x",F8="x"),OR(G8="x",H8="x",I8="x")),"","&lt;&lt;"))</f>
        <v>&lt;&lt;</v>
      </c>
      <c r="O8" s="14"/>
    </row>
    <row r="9" spans="1:15">
      <c r="A9" s="224" t="s">
        <v>297</v>
      </c>
      <c r="B9" s="449" t="s">
        <v>600</v>
      </c>
      <c r="C9" s="263"/>
      <c r="D9" s="480"/>
      <c r="E9" s="59"/>
      <c r="F9" s="264"/>
      <c r="G9" s="263"/>
      <c r="H9" s="59"/>
      <c r="I9" s="264"/>
      <c r="J9" s="361"/>
      <c r="K9" s="488"/>
      <c r="L9" s="77" t="s">
        <v>419</v>
      </c>
      <c r="N9" s="92" t="str">
        <f t="shared" si="0"/>
        <v>&lt;&lt;</v>
      </c>
      <c r="O9" s="14"/>
    </row>
    <row r="10" spans="1:15">
      <c r="A10" s="224" t="s">
        <v>297</v>
      </c>
      <c r="B10" s="449" t="s">
        <v>601</v>
      </c>
      <c r="C10" s="263"/>
      <c r="D10" s="480"/>
      <c r="E10" s="59"/>
      <c r="F10" s="264"/>
      <c r="G10" s="263"/>
      <c r="H10" s="59"/>
      <c r="I10" s="264"/>
      <c r="J10" s="361"/>
      <c r="K10" s="488"/>
      <c r="L10" s="77" t="s">
        <v>419</v>
      </c>
      <c r="N10" s="92" t="str">
        <f t="shared" si="0"/>
        <v>&lt;&lt;</v>
      </c>
      <c r="O10" s="14"/>
    </row>
    <row r="11" spans="1:15">
      <c r="A11" s="224" t="s">
        <v>297</v>
      </c>
      <c r="B11" s="449" t="s">
        <v>602</v>
      </c>
      <c r="C11" s="263"/>
      <c r="D11" s="480"/>
      <c r="E11" s="59"/>
      <c r="F11" s="264"/>
      <c r="G11" s="263"/>
      <c r="H11" s="59"/>
      <c r="I11" s="264"/>
      <c r="J11" s="361"/>
      <c r="K11" s="488"/>
      <c r="L11" s="77" t="s">
        <v>419</v>
      </c>
      <c r="N11" s="92" t="str">
        <f t="shared" si="0"/>
        <v>&lt;&lt;</v>
      </c>
      <c r="O11" s="14"/>
    </row>
    <row r="12" spans="1:15">
      <c r="A12" s="224" t="s">
        <v>297</v>
      </c>
      <c r="B12" s="449" t="s">
        <v>603</v>
      </c>
      <c r="C12" s="299"/>
      <c r="D12" s="481"/>
      <c r="E12" s="60"/>
      <c r="F12" s="300"/>
      <c r="G12" s="299"/>
      <c r="H12" s="60"/>
      <c r="I12" s="300"/>
      <c r="J12" s="378"/>
      <c r="K12" s="489"/>
      <c r="L12" s="77" t="s">
        <v>419</v>
      </c>
      <c r="N12" s="92" t="str">
        <f t="shared" si="0"/>
        <v>&lt;&lt;</v>
      </c>
      <c r="O12" s="14"/>
    </row>
    <row r="13" spans="1:15" ht="36.75" customHeight="1">
      <c r="A13" s="226" t="s">
        <v>231</v>
      </c>
      <c r="B13" s="288" t="s">
        <v>186</v>
      </c>
      <c r="C13" s="279"/>
      <c r="D13" s="482"/>
      <c r="E13" s="245"/>
      <c r="F13" s="280"/>
      <c r="G13" s="279"/>
      <c r="H13" s="245"/>
      <c r="I13" s="280"/>
      <c r="J13" s="368"/>
      <c r="K13" s="490"/>
      <c r="L13" s="77" t="s">
        <v>419</v>
      </c>
      <c r="N13" s="92" t="str">
        <f t="shared" si="0"/>
        <v>&lt;&lt;</v>
      </c>
      <c r="O13" s="14"/>
    </row>
    <row r="14" spans="1:15" ht="48" customHeight="1">
      <c r="A14" s="226" t="s">
        <v>232</v>
      </c>
      <c r="B14" s="288" t="s">
        <v>290</v>
      </c>
      <c r="C14" s="279"/>
      <c r="D14" s="482"/>
      <c r="E14" s="245"/>
      <c r="F14" s="280"/>
      <c r="G14" s="279"/>
      <c r="H14" s="245"/>
      <c r="I14" s="280"/>
      <c r="J14" s="368"/>
      <c r="K14" s="490"/>
      <c r="L14" s="77" t="s">
        <v>419</v>
      </c>
      <c r="N14" s="92" t="str">
        <f t="shared" si="0"/>
        <v>&lt;&lt;</v>
      </c>
      <c r="O14" s="14"/>
    </row>
    <row r="15" spans="1:15" ht="48.75" customHeight="1">
      <c r="A15" s="291" t="s">
        <v>324</v>
      </c>
      <c r="B15" s="258" t="s">
        <v>408</v>
      </c>
      <c r="C15" s="313"/>
      <c r="D15" s="483"/>
      <c r="E15" s="308"/>
      <c r="F15" s="314"/>
      <c r="G15" s="313"/>
      <c r="H15" s="308"/>
      <c r="I15" s="314"/>
      <c r="J15" s="379"/>
      <c r="K15" s="491"/>
      <c r="L15" s="414" t="s">
        <v>419</v>
      </c>
      <c r="N15" s="92" t="str">
        <f t="shared" si="0"/>
        <v>&lt;&lt;</v>
      </c>
      <c r="O15" s="14"/>
    </row>
    <row r="16" spans="1:15" ht="6" customHeight="1">
      <c r="A16" s="787"/>
      <c r="B16" s="787"/>
      <c r="C16" s="787"/>
      <c r="D16" s="798"/>
      <c r="E16" s="787"/>
      <c r="F16" s="787"/>
      <c r="G16" s="787"/>
      <c r="H16" s="787"/>
      <c r="I16" s="787"/>
      <c r="J16" s="787"/>
      <c r="K16" s="787"/>
      <c r="N16" s="94"/>
      <c r="O16" s="14"/>
    </row>
    <row r="17" spans="1:15" ht="24" customHeight="1">
      <c r="A17" s="307"/>
      <c r="B17" s="767" t="s">
        <v>291</v>
      </c>
      <c r="C17" s="767"/>
      <c r="D17" s="800"/>
      <c r="E17" s="767"/>
      <c r="F17" s="767"/>
      <c r="G17" s="767"/>
      <c r="H17" s="767"/>
      <c r="I17" s="767"/>
      <c r="J17" s="767"/>
      <c r="K17" s="768"/>
      <c r="N17" s="94"/>
      <c r="O17" s="14"/>
    </row>
    <row r="18" spans="1:15" ht="49.5" customHeight="1">
      <c r="A18" s="223" t="s">
        <v>325</v>
      </c>
      <c r="B18" s="285" t="s">
        <v>771</v>
      </c>
      <c r="C18" s="323"/>
      <c r="D18" s="484"/>
      <c r="E18" s="319"/>
      <c r="F18" s="324"/>
      <c r="G18" s="323"/>
      <c r="H18" s="319"/>
      <c r="I18" s="324"/>
      <c r="J18" s="380"/>
      <c r="K18" s="492"/>
      <c r="L18" s="77" t="s">
        <v>419</v>
      </c>
      <c r="N18" s="92" t="str">
        <f>IF(OR(COUNTIF(C18:F18,"x")&gt;1,COUNTIF(G18:I18,"x")&gt;1),"Kies één optie",IF(AND(OR(C18="x",D18="x",E18="x",F18="x"),OR(G18="x",H18="x",I18="x")),"","&lt;&lt;"))</f>
        <v>&lt;&lt;</v>
      </c>
      <c r="O18" s="14"/>
    </row>
    <row r="19" spans="1:15" ht="36" customHeight="1">
      <c r="A19" s="226" t="s">
        <v>326</v>
      </c>
      <c r="B19" s="288" t="s">
        <v>772</v>
      </c>
      <c r="C19" s="279"/>
      <c r="D19" s="482"/>
      <c r="E19" s="245"/>
      <c r="F19" s="280"/>
      <c r="G19" s="279"/>
      <c r="H19" s="245"/>
      <c r="I19" s="280"/>
      <c r="J19" s="368"/>
      <c r="K19" s="490"/>
      <c r="L19" s="77" t="s">
        <v>419</v>
      </c>
      <c r="N19" s="92" t="str">
        <f>IF(OR(COUNTIF(C19:F19,"x")&gt;1,COUNTIF(G19:I19,"x")&gt;1),"Kies één optie",IF(AND(OR(C19="x",D19="x",E19="x",F19="x"),OR(G19="x",H19="x",I19="x")),"","&lt;&lt;"))</f>
        <v>&lt;&lt;</v>
      </c>
      <c r="O19" s="14"/>
    </row>
    <row r="20" spans="1:15" ht="59.25" customHeight="1">
      <c r="A20" s="226" t="s">
        <v>327</v>
      </c>
      <c r="B20" s="288" t="s">
        <v>773</v>
      </c>
      <c r="C20" s="279"/>
      <c r="D20" s="482"/>
      <c r="E20" s="245"/>
      <c r="F20" s="280"/>
      <c r="G20" s="279"/>
      <c r="H20" s="245"/>
      <c r="I20" s="280"/>
      <c r="J20" s="368"/>
      <c r="K20" s="490"/>
      <c r="L20" s="77" t="s">
        <v>419</v>
      </c>
      <c r="N20" s="92" t="str">
        <f>IF(OR(COUNTIF(C20:F20,"x")&gt;1,COUNTIF(G20:I20,"x")&gt;1),"Kies één optie",IF(AND(OR(C20="x",D20="x",E20="x",F20="x"),OR(G20="x",H20="x",I20="x")),"","&lt;&lt;"))</f>
        <v>&lt;&lt;</v>
      </c>
      <c r="O20" s="14"/>
    </row>
    <row r="21" spans="1:15" ht="57.75" customHeight="1">
      <c r="A21" s="291" t="s">
        <v>328</v>
      </c>
      <c r="B21" s="258" t="s">
        <v>774</v>
      </c>
      <c r="C21" s="313"/>
      <c r="D21" s="483"/>
      <c r="E21" s="308"/>
      <c r="F21" s="314"/>
      <c r="G21" s="313"/>
      <c r="H21" s="308"/>
      <c r="I21" s="314"/>
      <c r="J21" s="379"/>
      <c r="K21" s="491"/>
      <c r="L21" s="77" t="s">
        <v>419</v>
      </c>
      <c r="N21" s="92" t="str">
        <f>IF(OR(COUNTIF(C21:F21,"x")&gt;1,COUNTIF(G21:I21,"x")&gt;1),"Kies één optie",IF(AND(OR(C21="x",D21="x",E21="x",F21="x"),OR(G21="x",H21="x",I21="x")),"","&lt;&lt;"))</f>
        <v>&lt;&lt;</v>
      </c>
      <c r="O21" s="14"/>
    </row>
    <row r="22" spans="1:15" ht="6" customHeight="1">
      <c r="A22" s="787"/>
      <c r="B22" s="787"/>
      <c r="C22" s="787"/>
      <c r="D22" s="798"/>
      <c r="E22" s="787"/>
      <c r="F22" s="787"/>
      <c r="G22" s="787"/>
      <c r="H22" s="787"/>
      <c r="I22" s="787"/>
      <c r="J22" s="787"/>
      <c r="K22" s="787"/>
      <c r="N22" s="94"/>
      <c r="O22" s="14"/>
    </row>
    <row r="23" spans="1:15" ht="24" customHeight="1">
      <c r="A23" s="247"/>
      <c r="B23" s="339" t="s">
        <v>790</v>
      </c>
      <c r="C23" s="776" t="s">
        <v>799</v>
      </c>
      <c r="D23" s="799"/>
      <c r="E23" s="776"/>
      <c r="F23" s="776"/>
      <c r="G23" s="776"/>
      <c r="H23" s="776"/>
      <c r="I23" s="776"/>
      <c r="J23" s="776"/>
      <c r="K23" s="777"/>
      <c r="N23" s="94"/>
      <c r="O23" s="14"/>
    </row>
    <row r="24" spans="1:15" ht="22.5">
      <c r="A24" s="223" t="s">
        <v>329</v>
      </c>
      <c r="B24" s="285" t="s">
        <v>609</v>
      </c>
      <c r="C24" s="273"/>
      <c r="D24" s="526"/>
      <c r="E24" s="215"/>
      <c r="F24" s="216"/>
      <c r="G24" s="273"/>
      <c r="H24" s="215"/>
      <c r="I24" s="216"/>
      <c r="J24" s="363"/>
      <c r="K24" s="347"/>
      <c r="N24" s="94"/>
      <c r="O24" s="14"/>
    </row>
    <row r="25" spans="1:15">
      <c r="A25" s="224" t="s">
        <v>297</v>
      </c>
      <c r="B25" s="255" t="s">
        <v>610</v>
      </c>
      <c r="C25" s="263"/>
      <c r="D25" s="480"/>
      <c r="E25" s="59"/>
      <c r="F25" s="264"/>
      <c r="G25" s="263"/>
      <c r="H25" s="59"/>
      <c r="I25" s="264"/>
      <c r="J25" s="390"/>
      <c r="K25" s="488"/>
      <c r="L25" s="77" t="s">
        <v>419</v>
      </c>
      <c r="N25" s="92" t="str">
        <f t="shared" ref="N25:N31" si="1">IF(OR(COUNTIF(C25:F25,"x")&gt;1,COUNTIF(G25:I25,"x")&gt;1),"Kies één optie",IF(AND(OR(C25="x",D25="x",E25="x",F25="x"),OR(G25="x",H25="x",I25="x")),"","&lt;&lt;"))</f>
        <v>&lt;&lt;</v>
      </c>
      <c r="O25" s="14"/>
    </row>
    <row r="26" spans="1:15">
      <c r="A26" s="224" t="s">
        <v>297</v>
      </c>
      <c r="B26" s="255" t="s">
        <v>611</v>
      </c>
      <c r="C26" s="263"/>
      <c r="D26" s="480"/>
      <c r="E26" s="59"/>
      <c r="F26" s="264"/>
      <c r="G26" s="263"/>
      <c r="H26" s="59"/>
      <c r="I26" s="264"/>
      <c r="J26" s="390"/>
      <c r="K26" s="488"/>
      <c r="L26" s="77" t="s">
        <v>419</v>
      </c>
      <c r="N26" s="92" t="str">
        <f t="shared" si="1"/>
        <v>&lt;&lt;</v>
      </c>
      <c r="O26" s="14"/>
    </row>
    <row r="27" spans="1:15">
      <c r="A27" s="224" t="s">
        <v>297</v>
      </c>
      <c r="B27" s="255" t="s">
        <v>612</v>
      </c>
      <c r="C27" s="263"/>
      <c r="D27" s="480"/>
      <c r="E27" s="59"/>
      <c r="F27" s="264"/>
      <c r="G27" s="263"/>
      <c r="H27" s="59"/>
      <c r="I27" s="264"/>
      <c r="J27" s="390"/>
      <c r="K27" s="488"/>
      <c r="L27" s="77" t="s">
        <v>419</v>
      </c>
      <c r="N27" s="92" t="str">
        <f t="shared" si="1"/>
        <v>&lt;&lt;</v>
      </c>
      <c r="O27" s="14"/>
    </row>
    <row r="28" spans="1:15">
      <c r="A28" s="224" t="s">
        <v>297</v>
      </c>
      <c r="B28" s="255" t="s">
        <v>613</v>
      </c>
      <c r="C28" s="263"/>
      <c r="D28" s="480"/>
      <c r="E28" s="59"/>
      <c r="F28" s="264"/>
      <c r="G28" s="263"/>
      <c r="H28" s="59"/>
      <c r="I28" s="264"/>
      <c r="J28" s="390"/>
      <c r="K28" s="488"/>
      <c r="L28" s="77" t="s">
        <v>419</v>
      </c>
      <c r="N28" s="92" t="str">
        <f t="shared" si="1"/>
        <v>&lt;&lt;</v>
      </c>
      <c r="O28" s="14"/>
    </row>
    <row r="29" spans="1:15" ht="22.5">
      <c r="A29" s="224" t="s">
        <v>297</v>
      </c>
      <c r="B29" s="255" t="s">
        <v>614</v>
      </c>
      <c r="C29" s="263"/>
      <c r="D29" s="480"/>
      <c r="E29" s="59"/>
      <c r="F29" s="264"/>
      <c r="G29" s="263"/>
      <c r="H29" s="59"/>
      <c r="I29" s="264"/>
      <c r="J29" s="390"/>
      <c r="K29" s="488"/>
      <c r="L29" s="77" t="s">
        <v>419</v>
      </c>
      <c r="N29" s="92" t="str">
        <f t="shared" si="1"/>
        <v>&lt;&lt;</v>
      </c>
      <c r="O29" s="14"/>
    </row>
    <row r="30" spans="1:15">
      <c r="A30" s="224" t="s">
        <v>297</v>
      </c>
      <c r="B30" s="255" t="s">
        <v>615</v>
      </c>
      <c r="C30" s="263"/>
      <c r="D30" s="480"/>
      <c r="E30" s="59"/>
      <c r="F30" s="264"/>
      <c r="G30" s="263"/>
      <c r="H30" s="59"/>
      <c r="I30" s="264"/>
      <c r="J30" s="390"/>
      <c r="K30" s="488"/>
      <c r="L30" s="77" t="s">
        <v>419</v>
      </c>
      <c r="N30" s="92" t="str">
        <f t="shared" si="1"/>
        <v>&lt;&lt;</v>
      </c>
      <c r="O30" s="14"/>
    </row>
    <row r="31" spans="1:15">
      <c r="A31" s="224" t="s">
        <v>297</v>
      </c>
      <c r="B31" s="255" t="s">
        <v>616</v>
      </c>
      <c r="C31" s="299"/>
      <c r="D31" s="481"/>
      <c r="E31" s="60"/>
      <c r="F31" s="300"/>
      <c r="G31" s="299"/>
      <c r="H31" s="60"/>
      <c r="I31" s="300"/>
      <c r="J31" s="391"/>
      <c r="K31" s="489"/>
      <c r="L31" s="77" t="s">
        <v>419</v>
      </c>
      <c r="N31" s="92" t="str">
        <f t="shared" si="1"/>
        <v>&lt;&lt;</v>
      </c>
      <c r="O31" s="14"/>
    </row>
    <row r="32" spans="1:15" ht="25.5" customHeight="1">
      <c r="A32" s="226" t="s">
        <v>330</v>
      </c>
      <c r="B32" s="332" t="s">
        <v>617</v>
      </c>
      <c r="C32" s="279"/>
      <c r="D32" s="482"/>
      <c r="E32" s="245"/>
      <c r="F32" s="280"/>
      <c r="G32" s="279"/>
      <c r="H32" s="245"/>
      <c r="I32" s="280"/>
      <c r="J32" s="392"/>
      <c r="K32" s="490"/>
      <c r="L32" s="414" t="s">
        <v>479</v>
      </c>
      <c r="N32" s="92" t="str">
        <f>IF(COUNTIF($C$25:$C$31,"x")=7,"n.v.t.",IF(OR(COUNTIF(C32:F32,"x")&gt;1,COUNTIF(G32:I32,"x")&gt;1),"Kies één optie",IF(AND(OR(C32="x",D32="x",E32="x",F32="x"),OR(H32="x",I32="x",J32="x")),"","&lt;&lt;")))</f>
        <v>&lt;&lt;</v>
      </c>
      <c r="O32" s="14"/>
    </row>
    <row r="33" spans="1:15" ht="39.75" customHeight="1">
      <c r="A33" s="226" t="s">
        <v>331</v>
      </c>
      <c r="B33" s="715" t="s">
        <v>789</v>
      </c>
      <c r="C33" s="279"/>
      <c r="D33" s="482"/>
      <c r="E33" s="245"/>
      <c r="F33" s="280"/>
      <c r="G33" s="279"/>
      <c r="H33" s="245"/>
      <c r="I33" s="280"/>
      <c r="J33" s="392"/>
      <c r="K33" s="490"/>
      <c r="L33" s="414" t="s">
        <v>479</v>
      </c>
      <c r="N33" s="92" t="str">
        <f>IF(COUNTIF($C$25:$C$31,"x")=7,"n.v.t.",IF(OR(COUNTIF(C33:F33,"x")&gt;1,COUNTIF(G33:I33,"x")&gt;1),"Kies één optie",IF(AND(OR(C33="x",D33="x",E33="x",F33="x"),OR(H33="x",I33="x",J33="x")),"","&lt;&lt;")))</f>
        <v>&lt;&lt;</v>
      </c>
      <c r="O33" s="14"/>
    </row>
    <row r="34" spans="1:15" ht="47.45" customHeight="1">
      <c r="A34" s="291" t="s">
        <v>332</v>
      </c>
      <c r="B34" s="289" t="s">
        <v>619</v>
      </c>
      <c r="C34" s="313"/>
      <c r="D34" s="483"/>
      <c r="E34" s="308"/>
      <c r="F34" s="314"/>
      <c r="G34" s="313"/>
      <c r="H34" s="308"/>
      <c r="I34" s="314"/>
      <c r="J34" s="393"/>
      <c r="K34" s="491"/>
      <c r="L34" s="414" t="s">
        <v>479</v>
      </c>
      <c r="N34" s="92" t="str">
        <f>IF(COUNTIF($C$25:$C$31,"x")=7,"n.v.t.",IF(OR(COUNTIF(C34:F34,"x")&gt;1,COUNTIF(G34:I34,"x")&gt;1),"Kies één optie",IF(AND(OR(C34="x",D34="x",E34="x",F34="x"),OR(H34="x",I34="x",J34="x")),"","&lt;&lt;")))</f>
        <v>&lt;&lt;</v>
      </c>
      <c r="O34" s="14"/>
    </row>
    <row r="35" spans="1:15" ht="6" customHeight="1">
      <c r="A35" s="787"/>
      <c r="B35" s="787"/>
      <c r="C35" s="787"/>
      <c r="D35" s="798"/>
      <c r="E35" s="787"/>
      <c r="F35" s="787"/>
      <c r="G35" s="787"/>
      <c r="H35" s="787"/>
      <c r="I35" s="787"/>
      <c r="J35" s="787"/>
      <c r="K35" s="787"/>
      <c r="N35" s="94"/>
      <c r="O35" s="14"/>
    </row>
    <row r="36" spans="1:15" ht="24" customHeight="1">
      <c r="A36" s="307"/>
      <c r="B36" s="339" t="s">
        <v>791</v>
      </c>
      <c r="C36" s="776" t="s">
        <v>800</v>
      </c>
      <c r="D36" s="799"/>
      <c r="E36" s="776"/>
      <c r="F36" s="776"/>
      <c r="G36" s="776"/>
      <c r="H36" s="776"/>
      <c r="I36" s="776"/>
      <c r="J36" s="776"/>
      <c r="K36" s="777"/>
      <c r="L36" s="81">
        <f>COUNTIF(L37:L46,"+")</f>
        <v>4</v>
      </c>
      <c r="M36" s="81"/>
      <c r="N36" s="94"/>
      <c r="O36" s="14"/>
    </row>
    <row r="37" spans="1:15" ht="36" customHeight="1">
      <c r="A37" s="223" t="s">
        <v>333</v>
      </c>
      <c r="B37" s="201" t="s">
        <v>0</v>
      </c>
      <c r="C37" s="530"/>
      <c r="D37" s="526"/>
      <c r="E37" s="526"/>
      <c r="F37" s="531"/>
      <c r="G37" s="273"/>
      <c r="H37" s="215"/>
      <c r="I37" s="216"/>
      <c r="J37" s="363"/>
      <c r="K37" s="347"/>
      <c r="N37" s="94"/>
      <c r="O37" s="14"/>
    </row>
    <row r="38" spans="1:15">
      <c r="A38" s="224" t="s">
        <v>297</v>
      </c>
      <c r="B38" s="202" t="s">
        <v>1</v>
      </c>
      <c r="C38" s="263"/>
      <c r="D38" s="480"/>
      <c r="E38" s="59"/>
      <c r="F38" s="264"/>
      <c r="G38" s="263"/>
      <c r="H38" s="59"/>
      <c r="I38" s="264"/>
      <c r="J38" s="361"/>
      <c r="K38" s="488"/>
      <c r="L38" s="77" t="s">
        <v>419</v>
      </c>
      <c r="N38" s="92" t="str">
        <f>IF(OR(COUNTIF(C38:F38,"x")&gt;1,COUNTIF(G38:I38,"x")&gt;1),"Kies één optie",IF(AND(OR(C38="x",D38="x",E38="x",F38="x"),OR(G38="x",H38="x",I38="x")),"","&lt;&lt;"))</f>
        <v>&lt;&lt;</v>
      </c>
      <c r="O38" s="14"/>
    </row>
    <row r="39" spans="1:15">
      <c r="A39" s="224" t="s">
        <v>297</v>
      </c>
      <c r="B39" s="202" t="s">
        <v>2</v>
      </c>
      <c r="C39" s="263"/>
      <c r="D39" s="480"/>
      <c r="E39" s="59"/>
      <c r="F39" s="264"/>
      <c r="G39" s="263"/>
      <c r="H39" s="59"/>
      <c r="I39" s="264"/>
      <c r="J39" s="361"/>
      <c r="K39" s="488"/>
      <c r="L39" s="77" t="s">
        <v>419</v>
      </c>
      <c r="N39" s="92" t="str">
        <f>IF(OR(COUNTIF(C39:F39,"x")&gt;1,COUNTIF(G39:I39,"x")&gt;1),"Kies één optie",IF(AND(OR(C39="x",D39="x",E39="x",F39="x"),OR(G39="x",H39="x",I39="x")),"","&lt;&lt;"))</f>
        <v>&lt;&lt;</v>
      </c>
      <c r="O39" s="14"/>
    </row>
    <row r="40" spans="1:15">
      <c r="A40" s="224" t="s">
        <v>297</v>
      </c>
      <c r="B40" s="201" t="s">
        <v>3</v>
      </c>
      <c r="C40" s="263"/>
      <c r="D40" s="480"/>
      <c r="E40" s="59"/>
      <c r="F40" s="264"/>
      <c r="G40" s="263"/>
      <c r="H40" s="59"/>
      <c r="I40" s="264"/>
      <c r="J40" s="361"/>
      <c r="K40" s="488"/>
      <c r="L40" s="77" t="s">
        <v>419</v>
      </c>
      <c r="N40" s="92" t="str">
        <f>IF(OR(COUNTIF(C40:F40,"x")&gt;1,COUNTIF(G40:I40,"x")&gt;1),"Kies één optie",IF(AND(OR(C40="x",D40="x",E40="x",F40="x"),OR(G40="x",H40="x",I40="x")),"","&lt;&lt;"))</f>
        <v>&lt;&lt;</v>
      </c>
      <c r="O40" s="14"/>
    </row>
    <row r="41" spans="1:15">
      <c r="A41" s="224" t="s">
        <v>297</v>
      </c>
      <c r="B41" s="201" t="s">
        <v>4</v>
      </c>
      <c r="C41" s="263"/>
      <c r="D41" s="480"/>
      <c r="E41" s="59"/>
      <c r="F41" s="264"/>
      <c r="G41" s="263"/>
      <c r="H41" s="59"/>
      <c r="I41" s="264"/>
      <c r="J41" s="361"/>
      <c r="K41" s="488"/>
      <c r="L41" s="77" t="s">
        <v>419</v>
      </c>
      <c r="N41" s="92" t="str">
        <f>IF(OR(COUNTIF(C41:F41,"x")&gt;1,COUNTIF(G41:I41,"x")&gt;1),"Kies één optie",IF(AND(OR(C41="x",D41="x",E41="x",F41="x"),OR(G41="x",H41="x",I41="x")),"","&lt;&lt;"))</f>
        <v>&lt;&lt;</v>
      </c>
      <c r="O41" s="14"/>
    </row>
    <row r="42" spans="1:15">
      <c r="A42" s="346"/>
      <c r="B42" s="773" t="str">
        <f>"(Indien nee bij alle vakken, ga dan verder met vraag "&amp;A46&amp;")"</f>
        <v>(Indien nee bij alle vakken, ga dan verder met vraag 3.17)</v>
      </c>
      <c r="C42" s="774"/>
      <c r="D42" s="774"/>
      <c r="E42" s="774"/>
      <c r="F42" s="774"/>
      <c r="G42" s="774"/>
      <c r="H42" s="774"/>
      <c r="I42" s="774"/>
      <c r="J42" s="774"/>
      <c r="K42" s="775"/>
      <c r="N42" s="94"/>
      <c r="O42" s="14"/>
    </row>
    <row r="43" spans="1:15" ht="25.5" customHeight="1">
      <c r="A43" s="226" t="s">
        <v>334</v>
      </c>
      <c r="B43" s="335" t="s">
        <v>5</v>
      </c>
      <c r="C43" s="279"/>
      <c r="D43" s="482"/>
      <c r="E43" s="245"/>
      <c r="F43" s="280"/>
      <c r="G43" s="279"/>
      <c r="H43" s="245"/>
      <c r="I43" s="280"/>
      <c r="J43" s="368"/>
      <c r="K43" s="490"/>
      <c r="L43" s="77" t="s">
        <v>479</v>
      </c>
      <c r="N43" s="92" t="str">
        <f>IF(COUNTIF($C$38:$C$41,"x")=4,"n.v.t.",IF(OR(COUNTIF(C43:F43,"x")&gt;1,COUNTIF(G43:I43,"x")&gt;1),"Kies één optie",IF(AND(OR(C43="x",D43="x",E43="x",F43="x"),OR(H43="x",I43="x",J43="x")),"","&lt;&lt;")))</f>
        <v>&lt;&lt;</v>
      </c>
      <c r="O43" s="14"/>
    </row>
    <row r="44" spans="1:15" ht="25.5" customHeight="1">
      <c r="A44" s="226" t="s">
        <v>335</v>
      </c>
      <c r="B44" s="335" t="s">
        <v>6</v>
      </c>
      <c r="C44" s="279"/>
      <c r="D44" s="482"/>
      <c r="E44" s="245"/>
      <c r="F44" s="280"/>
      <c r="G44" s="279"/>
      <c r="H44" s="245"/>
      <c r="I44" s="280"/>
      <c r="J44" s="368"/>
      <c r="K44" s="490"/>
      <c r="L44" s="77" t="s">
        <v>479</v>
      </c>
      <c r="N44" s="92" t="str">
        <f>IF(COUNTIF($C$38:$C$41,"x")=4,"n.v.t.",IF(OR(COUNTIF(C44:F44,"x")&gt;1,COUNTIF(G44:I44,"x")&gt;1),"Kies één optie",IF(AND(OR(C44="x",D44="x",E44="x",F44="x"),OR(H44="x",I44="x",J44="x")),"","&lt;&lt;")))</f>
        <v>&lt;&lt;</v>
      </c>
      <c r="O44" s="14"/>
    </row>
    <row r="45" spans="1:15" ht="25.5" customHeight="1">
      <c r="A45" s="226" t="s">
        <v>336</v>
      </c>
      <c r="B45" s="335" t="s">
        <v>7</v>
      </c>
      <c r="C45" s="279"/>
      <c r="D45" s="482"/>
      <c r="E45" s="245"/>
      <c r="F45" s="280"/>
      <c r="G45" s="279"/>
      <c r="H45" s="245"/>
      <c r="I45" s="280"/>
      <c r="J45" s="368"/>
      <c r="K45" s="490"/>
      <c r="L45" s="77" t="s">
        <v>479</v>
      </c>
      <c r="N45" s="92" t="str">
        <f>IF(COUNTIF($C$38:$C$41,"x")=4,"n.v.t.",IF(OR(COUNTIF(C45:F45,"x")&gt;1,COUNTIF(G45:I45,"x")&gt;1),"Kies één optie",IF(AND(OR(C45="x",D45="x",E45="x",F45="x"),OR(H45="x",I45="x",J45="x")),"","&lt;&lt;")))</f>
        <v>&lt;&lt;</v>
      </c>
      <c r="O45" s="14"/>
    </row>
    <row r="46" spans="1:15" ht="36" customHeight="1">
      <c r="A46" s="291" t="s">
        <v>337</v>
      </c>
      <c r="B46" s="204" t="s">
        <v>8</v>
      </c>
      <c r="C46" s="313"/>
      <c r="D46" s="483"/>
      <c r="E46" s="308"/>
      <c r="F46" s="314"/>
      <c r="G46" s="313"/>
      <c r="H46" s="308"/>
      <c r="I46" s="314"/>
      <c r="J46" s="379"/>
      <c r="K46" s="491"/>
      <c r="L46" s="77" t="s">
        <v>479</v>
      </c>
      <c r="N46" s="92" t="str">
        <f>IF(OR(COUNTIF(C46:F46,"x")&gt;1,COUNTIF(G46:I46,"x")&gt;1),"Kies één optie",IF(AND(OR(C46="x",D46="x",E46="x",F46="x"),OR(H46="x",I46="x",J46="x")),"","&lt;&lt;"))</f>
        <v>&lt;&lt;</v>
      </c>
      <c r="O46" s="14"/>
    </row>
    <row r="47" spans="1:15" ht="6" customHeight="1">
      <c r="A47" s="787"/>
      <c r="B47" s="787"/>
      <c r="C47" s="787"/>
      <c r="D47" s="787"/>
      <c r="E47" s="787"/>
      <c r="F47" s="787"/>
      <c r="G47" s="787"/>
      <c r="H47" s="787"/>
      <c r="I47" s="787"/>
      <c r="J47" s="787"/>
      <c r="K47" s="787"/>
      <c r="N47" s="94"/>
      <c r="O47" s="14"/>
    </row>
    <row r="48" spans="1:15" ht="24" customHeight="1">
      <c r="A48" s="307"/>
      <c r="B48" s="339" t="s">
        <v>9</v>
      </c>
      <c r="C48" s="776" t="s">
        <v>801</v>
      </c>
      <c r="D48" s="776"/>
      <c r="E48" s="776"/>
      <c r="F48" s="776"/>
      <c r="G48" s="776"/>
      <c r="H48" s="776"/>
      <c r="I48" s="776"/>
      <c r="J48" s="776"/>
      <c r="K48" s="777"/>
      <c r="L48" s="81">
        <f>COUNTIF(L49:L93,"+")</f>
        <v>12</v>
      </c>
      <c r="M48" s="81"/>
      <c r="N48" s="94"/>
      <c r="O48" s="14"/>
    </row>
    <row r="49" spans="1:15" ht="25.5" customHeight="1">
      <c r="A49" s="223" t="s">
        <v>338</v>
      </c>
      <c r="B49" s="343" t="s">
        <v>10</v>
      </c>
      <c r="C49" s="273"/>
      <c r="D49" s="215"/>
      <c r="E49" s="215"/>
      <c r="F49" s="216"/>
      <c r="G49" s="215"/>
      <c r="H49" s="215"/>
      <c r="I49" s="216"/>
      <c r="J49" s="381"/>
      <c r="K49" s="345"/>
      <c r="N49" s="94"/>
      <c r="O49" s="14"/>
    </row>
    <row r="50" spans="1:15">
      <c r="A50" s="224" t="s">
        <v>297</v>
      </c>
      <c r="B50" s="344" t="s">
        <v>11</v>
      </c>
      <c r="C50" s="263"/>
      <c r="D50" s="480"/>
      <c r="E50" s="59"/>
      <c r="F50" s="264"/>
      <c r="G50" s="252"/>
      <c r="H50" s="59"/>
      <c r="I50" s="264"/>
      <c r="J50" s="382"/>
      <c r="K50" s="493"/>
      <c r="L50" s="77" t="s">
        <v>419</v>
      </c>
      <c r="N50" s="92" t="str">
        <f t="shared" ref="N50:N57" si="2">IF(OR(COUNTIF(C50:F50,"x")&gt;1,COUNTIF(G50:I50,"x")&gt;1),"Kies één optie",IF(AND(OR(C50="x",D50="x",E50="x",F50="x"),OR(G50="x",H50="x",I50="x")),"","&lt;&lt;"))</f>
        <v>&lt;&lt;</v>
      </c>
      <c r="O50" s="14"/>
    </row>
    <row r="51" spans="1:15">
      <c r="A51" s="224" t="s">
        <v>297</v>
      </c>
      <c r="B51" s="344" t="s">
        <v>12</v>
      </c>
      <c r="C51" s="263"/>
      <c r="D51" s="480"/>
      <c r="E51" s="59"/>
      <c r="F51" s="264"/>
      <c r="G51" s="252"/>
      <c r="H51" s="59"/>
      <c r="I51" s="264"/>
      <c r="J51" s="382"/>
      <c r="K51" s="493"/>
      <c r="L51" s="77" t="s">
        <v>419</v>
      </c>
      <c r="N51" s="92" t="str">
        <f t="shared" si="2"/>
        <v>&lt;&lt;</v>
      </c>
      <c r="O51" s="14"/>
    </row>
    <row r="52" spans="1:15">
      <c r="A52" s="224" t="s">
        <v>297</v>
      </c>
      <c r="B52" s="344" t="s">
        <v>13</v>
      </c>
      <c r="C52" s="263"/>
      <c r="D52" s="480"/>
      <c r="E52" s="59"/>
      <c r="F52" s="264"/>
      <c r="G52" s="252"/>
      <c r="H52" s="59"/>
      <c r="I52" s="264"/>
      <c r="J52" s="382"/>
      <c r="K52" s="493"/>
      <c r="L52" s="77" t="s">
        <v>419</v>
      </c>
      <c r="N52" s="92" t="str">
        <f t="shared" si="2"/>
        <v>&lt;&lt;</v>
      </c>
      <c r="O52" s="14"/>
    </row>
    <row r="53" spans="1:15">
      <c r="A53" s="224" t="s">
        <v>297</v>
      </c>
      <c r="B53" s="344" t="s">
        <v>14</v>
      </c>
      <c r="C53" s="263"/>
      <c r="D53" s="480"/>
      <c r="E53" s="59"/>
      <c r="F53" s="264"/>
      <c r="G53" s="252"/>
      <c r="H53" s="59"/>
      <c r="I53" s="264"/>
      <c r="J53" s="382"/>
      <c r="K53" s="493"/>
      <c r="L53" s="77" t="s">
        <v>419</v>
      </c>
      <c r="N53" s="92" t="str">
        <f t="shared" si="2"/>
        <v>&lt;&lt;</v>
      </c>
      <c r="O53" s="14"/>
    </row>
    <row r="54" spans="1:15">
      <c r="A54" s="224" t="s">
        <v>297</v>
      </c>
      <c r="B54" s="344" t="s">
        <v>15</v>
      </c>
      <c r="C54" s="263"/>
      <c r="D54" s="480"/>
      <c r="E54" s="59"/>
      <c r="F54" s="264"/>
      <c r="G54" s="252"/>
      <c r="H54" s="59"/>
      <c r="I54" s="264"/>
      <c r="J54" s="382"/>
      <c r="K54" s="493"/>
      <c r="L54" s="77" t="s">
        <v>419</v>
      </c>
      <c r="N54" s="92" t="str">
        <f t="shared" si="2"/>
        <v>&lt;&lt;</v>
      </c>
      <c r="O54" s="14"/>
    </row>
    <row r="55" spans="1:15">
      <c r="A55" s="224" t="s">
        <v>297</v>
      </c>
      <c r="B55" s="344" t="s">
        <v>16</v>
      </c>
      <c r="C55" s="263"/>
      <c r="D55" s="480"/>
      <c r="E55" s="59"/>
      <c r="F55" s="264"/>
      <c r="G55" s="252"/>
      <c r="H55" s="59"/>
      <c r="I55" s="264"/>
      <c r="J55" s="382"/>
      <c r="K55" s="493"/>
      <c r="L55" s="77" t="s">
        <v>419</v>
      </c>
      <c r="N55" s="92" t="str">
        <f t="shared" si="2"/>
        <v>&lt;&lt;</v>
      </c>
      <c r="O55" s="14"/>
    </row>
    <row r="56" spans="1:15">
      <c r="A56" s="224" t="s">
        <v>297</v>
      </c>
      <c r="B56" s="344" t="s">
        <v>17</v>
      </c>
      <c r="C56" s="263"/>
      <c r="D56" s="480"/>
      <c r="E56" s="59"/>
      <c r="F56" s="264"/>
      <c r="G56" s="252"/>
      <c r="H56" s="59"/>
      <c r="I56" s="264"/>
      <c r="J56" s="382"/>
      <c r="K56" s="493"/>
      <c r="L56" s="77" t="s">
        <v>419</v>
      </c>
      <c r="N56" s="92" t="str">
        <f t="shared" si="2"/>
        <v>&lt;&lt;</v>
      </c>
      <c r="O56" s="14"/>
    </row>
    <row r="57" spans="1:15">
      <c r="A57" s="224" t="s">
        <v>297</v>
      </c>
      <c r="B57" s="344" t="s">
        <v>18</v>
      </c>
      <c r="C57" s="263"/>
      <c r="D57" s="480"/>
      <c r="E57" s="59"/>
      <c r="F57" s="264"/>
      <c r="G57" s="252"/>
      <c r="H57" s="59"/>
      <c r="I57" s="264"/>
      <c r="J57" s="382"/>
      <c r="K57" s="493"/>
      <c r="L57" s="77" t="s">
        <v>419</v>
      </c>
      <c r="N57" s="92" t="str">
        <f t="shared" si="2"/>
        <v>&lt;&lt;</v>
      </c>
      <c r="O57" s="14"/>
    </row>
    <row r="58" spans="1:15" ht="14.25" customHeight="1">
      <c r="A58" s="235"/>
      <c r="B58" s="778" t="str">
        <f>"(indien nee bij alle groepen, vul dan eerst nog vraag "&amp;A59&amp;" en "&amp;A68&amp;" in en ga vervolgens verder met vraag "&amp;A96&amp;")"</f>
        <v>(indien nee bij alle groepen, vul dan eerst nog vraag 3.19 en 3.20 in en ga vervolgens verder met vraag 3.28)</v>
      </c>
      <c r="C58" s="779"/>
      <c r="D58" s="779"/>
      <c r="E58" s="779"/>
      <c r="F58" s="779"/>
      <c r="G58" s="779"/>
      <c r="H58" s="779"/>
      <c r="I58" s="779"/>
      <c r="J58" s="779"/>
      <c r="K58" s="780"/>
      <c r="N58" s="94"/>
      <c r="O58" s="14"/>
    </row>
    <row r="59" spans="1:15" ht="25.5" customHeight="1">
      <c r="A59" s="231" t="s">
        <v>339</v>
      </c>
      <c r="B59" s="254" t="s">
        <v>591</v>
      </c>
      <c r="C59" s="801" t="s">
        <v>792</v>
      </c>
      <c r="D59" s="801"/>
      <c r="E59" s="801"/>
      <c r="F59" s="801"/>
      <c r="G59" s="801"/>
      <c r="H59" s="801"/>
      <c r="I59" s="801"/>
      <c r="J59" s="801"/>
      <c r="K59" s="802"/>
      <c r="N59" s="94"/>
      <c r="O59" s="14"/>
    </row>
    <row r="60" spans="1:15">
      <c r="A60" s="224" t="s">
        <v>297</v>
      </c>
      <c r="B60" s="255" t="s">
        <v>11</v>
      </c>
      <c r="C60" s="252"/>
      <c r="D60" s="480"/>
      <c r="E60" s="59"/>
      <c r="F60" s="268"/>
      <c r="G60" s="263"/>
      <c r="H60" s="59"/>
      <c r="I60" s="264"/>
      <c r="J60" s="689"/>
      <c r="K60" s="488"/>
      <c r="L60" s="77" t="s">
        <v>419</v>
      </c>
      <c r="N60" s="92" t="str">
        <f t="shared" ref="N60:N67" si="3">IF(OR(COUNTIF(C60:F60,"x")&gt;1,COUNTIF(G60:I60,"x")&gt;1),"Kies één optie",IF(AND(OR(C60="x",D60="x",E60="x",F60="x"),OR(G60="x",H60="x",I60="x")),"","&lt;&lt;"))</f>
        <v>&lt;&lt;</v>
      </c>
      <c r="O60" s="14"/>
    </row>
    <row r="61" spans="1:15">
      <c r="A61" s="224" t="s">
        <v>297</v>
      </c>
      <c r="B61" s="255" t="s">
        <v>12</v>
      </c>
      <c r="C61" s="252"/>
      <c r="D61" s="480"/>
      <c r="E61" s="59"/>
      <c r="F61" s="268"/>
      <c r="G61" s="263"/>
      <c r="H61" s="59"/>
      <c r="I61" s="264"/>
      <c r="J61" s="689"/>
      <c r="K61" s="488"/>
      <c r="L61" s="77" t="s">
        <v>419</v>
      </c>
      <c r="N61" s="92" t="str">
        <f t="shared" si="3"/>
        <v>&lt;&lt;</v>
      </c>
      <c r="O61" s="14"/>
    </row>
    <row r="62" spans="1:15">
      <c r="A62" s="224" t="s">
        <v>297</v>
      </c>
      <c r="B62" s="255" t="s">
        <v>13</v>
      </c>
      <c r="C62" s="252"/>
      <c r="D62" s="480"/>
      <c r="E62" s="59"/>
      <c r="F62" s="268"/>
      <c r="G62" s="263"/>
      <c r="H62" s="59"/>
      <c r="I62" s="264"/>
      <c r="J62" s="689"/>
      <c r="K62" s="488"/>
      <c r="L62" s="77" t="s">
        <v>419</v>
      </c>
      <c r="N62" s="92" t="str">
        <f t="shared" si="3"/>
        <v>&lt;&lt;</v>
      </c>
      <c r="O62" s="14"/>
    </row>
    <row r="63" spans="1:15">
      <c r="A63" s="224" t="s">
        <v>297</v>
      </c>
      <c r="B63" s="255" t="s">
        <v>14</v>
      </c>
      <c r="C63" s="252"/>
      <c r="D63" s="480"/>
      <c r="E63" s="59"/>
      <c r="F63" s="268"/>
      <c r="G63" s="263"/>
      <c r="H63" s="59"/>
      <c r="I63" s="264"/>
      <c r="J63" s="689"/>
      <c r="K63" s="488"/>
      <c r="L63" s="77" t="s">
        <v>419</v>
      </c>
      <c r="N63" s="92" t="str">
        <f t="shared" si="3"/>
        <v>&lt;&lt;</v>
      </c>
      <c r="O63" s="14"/>
    </row>
    <row r="64" spans="1:15">
      <c r="A64" s="224" t="s">
        <v>297</v>
      </c>
      <c r="B64" s="255" t="s">
        <v>15</v>
      </c>
      <c r="C64" s="252"/>
      <c r="D64" s="480"/>
      <c r="E64" s="59"/>
      <c r="F64" s="268"/>
      <c r="G64" s="263"/>
      <c r="H64" s="59"/>
      <c r="I64" s="264"/>
      <c r="J64" s="689"/>
      <c r="K64" s="488"/>
      <c r="L64" s="77" t="s">
        <v>419</v>
      </c>
      <c r="N64" s="92" t="str">
        <f t="shared" si="3"/>
        <v>&lt;&lt;</v>
      </c>
      <c r="O64" s="14"/>
    </row>
    <row r="65" spans="1:15">
      <c r="A65" s="224" t="s">
        <v>297</v>
      </c>
      <c r="B65" s="255" t="s">
        <v>16</v>
      </c>
      <c r="C65" s="252"/>
      <c r="D65" s="480"/>
      <c r="E65" s="59"/>
      <c r="F65" s="268"/>
      <c r="G65" s="263"/>
      <c r="H65" s="59"/>
      <c r="I65" s="264"/>
      <c r="J65" s="689"/>
      <c r="K65" s="488"/>
      <c r="L65" s="77" t="s">
        <v>419</v>
      </c>
      <c r="N65" s="92" t="str">
        <f t="shared" si="3"/>
        <v>&lt;&lt;</v>
      </c>
      <c r="O65" s="14"/>
    </row>
    <row r="66" spans="1:15">
      <c r="A66" s="224" t="s">
        <v>297</v>
      </c>
      <c r="B66" s="255" t="s">
        <v>17</v>
      </c>
      <c r="C66" s="252"/>
      <c r="D66" s="480"/>
      <c r="E66" s="59"/>
      <c r="F66" s="268"/>
      <c r="G66" s="263"/>
      <c r="H66" s="59"/>
      <c r="I66" s="264"/>
      <c r="J66" s="689"/>
      <c r="K66" s="488"/>
      <c r="L66" s="77" t="s">
        <v>419</v>
      </c>
      <c r="N66" s="92" t="str">
        <f t="shared" si="3"/>
        <v>&lt;&lt;</v>
      </c>
      <c r="O66" s="14"/>
    </row>
    <row r="67" spans="1:15">
      <c r="A67" s="224" t="s">
        <v>297</v>
      </c>
      <c r="B67" s="255" t="s">
        <v>18</v>
      </c>
      <c r="C67" s="301"/>
      <c r="D67" s="481"/>
      <c r="E67" s="60"/>
      <c r="F67" s="302"/>
      <c r="G67" s="299"/>
      <c r="H67" s="60"/>
      <c r="I67" s="300"/>
      <c r="J67" s="690"/>
      <c r="K67" s="489"/>
      <c r="L67" s="77" t="s">
        <v>419</v>
      </c>
      <c r="N67" s="92" t="str">
        <f t="shared" si="3"/>
        <v>&lt;&lt;</v>
      </c>
      <c r="O67" s="14"/>
    </row>
    <row r="68" spans="1:15" ht="36" customHeight="1">
      <c r="A68" s="424" t="s">
        <v>340</v>
      </c>
      <c r="B68" s="425" t="s">
        <v>592</v>
      </c>
      <c r="C68" s="426"/>
      <c r="D68" s="427"/>
      <c r="E68" s="427"/>
      <c r="F68" s="427"/>
      <c r="G68" s="428"/>
      <c r="H68" s="427"/>
      <c r="I68" s="429"/>
      <c r="J68" s="430"/>
      <c r="K68" s="431"/>
      <c r="N68" s="94"/>
      <c r="O68" s="14"/>
    </row>
    <row r="69" spans="1:15">
      <c r="A69" s="224" t="s">
        <v>297</v>
      </c>
      <c r="B69" s="255" t="s">
        <v>19</v>
      </c>
      <c r="C69" s="252"/>
      <c r="D69" s="480"/>
      <c r="E69" s="59"/>
      <c r="F69" s="268"/>
      <c r="G69" s="263"/>
      <c r="H69" s="59"/>
      <c r="I69" s="264"/>
      <c r="J69" s="383"/>
      <c r="K69" s="488"/>
      <c r="L69" s="77" t="s">
        <v>419</v>
      </c>
      <c r="N69" s="92" t="str">
        <f t="shared" ref="N69:N78" si="4">IF(OR(COUNTIF(C69:F69,"x")&gt;1,COUNTIF(G69:I69,"x")&gt;1),"Kies één optie",IF(AND(OR(C69="x",D69="x",E69="x",F69="x"),OR(G69="x",H69="x",I69="x")),"","&lt;&lt;"))</f>
        <v>&lt;&lt;</v>
      </c>
      <c r="O69" s="14"/>
    </row>
    <row r="70" spans="1:15">
      <c r="A70" s="224" t="s">
        <v>297</v>
      </c>
      <c r="B70" s="255" t="s">
        <v>20</v>
      </c>
      <c r="C70" s="252"/>
      <c r="D70" s="480"/>
      <c r="E70" s="59"/>
      <c r="F70" s="268"/>
      <c r="G70" s="263"/>
      <c r="H70" s="59"/>
      <c r="I70" s="264"/>
      <c r="J70" s="383"/>
      <c r="K70" s="488"/>
      <c r="L70" s="77" t="s">
        <v>419</v>
      </c>
      <c r="N70" s="92" t="str">
        <f t="shared" si="4"/>
        <v>&lt;&lt;</v>
      </c>
      <c r="O70" s="14"/>
    </row>
    <row r="71" spans="1:15">
      <c r="A71" s="224" t="s">
        <v>297</v>
      </c>
      <c r="B71" s="255" t="s">
        <v>21</v>
      </c>
      <c r="C71" s="252"/>
      <c r="D71" s="480"/>
      <c r="E71" s="59"/>
      <c r="F71" s="268"/>
      <c r="G71" s="263"/>
      <c r="H71" s="59"/>
      <c r="I71" s="264"/>
      <c r="J71" s="383"/>
      <c r="K71" s="488"/>
      <c r="L71" s="77" t="s">
        <v>419</v>
      </c>
      <c r="N71" s="92" t="str">
        <f t="shared" si="4"/>
        <v>&lt;&lt;</v>
      </c>
      <c r="O71" s="14"/>
    </row>
    <row r="72" spans="1:15">
      <c r="A72" s="224" t="s">
        <v>297</v>
      </c>
      <c r="B72" s="255" t="s">
        <v>22</v>
      </c>
      <c r="C72" s="252"/>
      <c r="D72" s="480"/>
      <c r="E72" s="59"/>
      <c r="F72" s="268"/>
      <c r="G72" s="263"/>
      <c r="H72" s="59"/>
      <c r="I72" s="264"/>
      <c r="J72" s="383"/>
      <c r="K72" s="488"/>
      <c r="L72" s="77" t="s">
        <v>419</v>
      </c>
      <c r="N72" s="92" t="str">
        <f t="shared" si="4"/>
        <v>&lt;&lt;</v>
      </c>
      <c r="O72" s="14"/>
    </row>
    <row r="73" spans="1:15">
      <c r="A73" s="224" t="s">
        <v>297</v>
      </c>
      <c r="B73" s="255" t="s">
        <v>23</v>
      </c>
      <c r="C73" s="252"/>
      <c r="D73" s="480"/>
      <c r="E73" s="59"/>
      <c r="F73" s="268"/>
      <c r="G73" s="263"/>
      <c r="H73" s="59"/>
      <c r="I73" s="264"/>
      <c r="J73" s="383"/>
      <c r="K73" s="488"/>
      <c r="L73" s="77" t="s">
        <v>419</v>
      </c>
      <c r="N73" s="92" t="str">
        <f t="shared" si="4"/>
        <v>&lt;&lt;</v>
      </c>
      <c r="O73" s="14"/>
    </row>
    <row r="74" spans="1:15">
      <c r="A74" s="224" t="s">
        <v>297</v>
      </c>
      <c r="B74" s="255" t="s">
        <v>24</v>
      </c>
      <c r="C74" s="252"/>
      <c r="D74" s="480"/>
      <c r="E74" s="59"/>
      <c r="F74" s="268"/>
      <c r="G74" s="263"/>
      <c r="H74" s="59"/>
      <c r="I74" s="264"/>
      <c r="J74" s="383"/>
      <c r="K74" s="488"/>
      <c r="L74" s="77" t="s">
        <v>419</v>
      </c>
      <c r="N74" s="92" t="str">
        <f t="shared" si="4"/>
        <v>&lt;&lt;</v>
      </c>
      <c r="O74" s="14"/>
    </row>
    <row r="75" spans="1:15">
      <c r="A75" s="224" t="s">
        <v>297</v>
      </c>
      <c r="B75" s="255" t="s">
        <v>25</v>
      </c>
      <c r="C75" s="252"/>
      <c r="D75" s="480"/>
      <c r="E75" s="59"/>
      <c r="F75" s="268"/>
      <c r="G75" s="263"/>
      <c r="H75" s="59"/>
      <c r="I75" s="264"/>
      <c r="J75" s="383"/>
      <c r="K75" s="488"/>
      <c r="L75" s="77" t="s">
        <v>419</v>
      </c>
      <c r="N75" s="92" t="str">
        <f t="shared" si="4"/>
        <v>&lt;&lt;</v>
      </c>
      <c r="O75" s="14"/>
    </row>
    <row r="76" spans="1:15">
      <c r="A76" s="224" t="s">
        <v>297</v>
      </c>
      <c r="B76" s="255" t="s">
        <v>26</v>
      </c>
      <c r="C76" s="252"/>
      <c r="D76" s="480"/>
      <c r="E76" s="59"/>
      <c r="F76" s="268"/>
      <c r="G76" s="263"/>
      <c r="H76" s="59"/>
      <c r="I76" s="264"/>
      <c r="J76" s="383"/>
      <c r="K76" s="488"/>
      <c r="L76" s="77" t="s">
        <v>419</v>
      </c>
      <c r="N76" s="92" t="str">
        <f t="shared" si="4"/>
        <v>&lt;&lt;</v>
      </c>
      <c r="O76" s="14"/>
    </row>
    <row r="77" spans="1:15">
      <c r="A77" s="224" t="s">
        <v>297</v>
      </c>
      <c r="B77" s="255" t="s">
        <v>27</v>
      </c>
      <c r="C77" s="252"/>
      <c r="D77" s="480"/>
      <c r="E77" s="59"/>
      <c r="F77" s="268"/>
      <c r="G77" s="263"/>
      <c r="H77" s="59"/>
      <c r="I77" s="264"/>
      <c r="J77" s="383"/>
      <c r="K77" s="488"/>
      <c r="L77" s="77" t="s">
        <v>419</v>
      </c>
      <c r="N77" s="92" t="str">
        <f t="shared" si="4"/>
        <v>&lt;&lt;</v>
      </c>
      <c r="O77" s="14"/>
    </row>
    <row r="78" spans="1:15" ht="12.75" customHeight="1">
      <c r="A78" s="224" t="s">
        <v>297</v>
      </c>
      <c r="B78" s="255" t="s">
        <v>28</v>
      </c>
      <c r="C78" s="301"/>
      <c r="D78" s="481"/>
      <c r="E78" s="60"/>
      <c r="F78" s="302"/>
      <c r="G78" s="299"/>
      <c r="H78" s="60"/>
      <c r="I78" s="300"/>
      <c r="J78" s="384"/>
      <c r="K78" s="489"/>
      <c r="L78" s="77" t="s">
        <v>419</v>
      </c>
      <c r="N78" s="92" t="str">
        <f t="shared" si="4"/>
        <v>&lt;&lt;</v>
      </c>
      <c r="O78" s="14"/>
    </row>
    <row r="79" spans="1:15" ht="13.5" customHeight="1">
      <c r="A79" s="355"/>
      <c r="B79" s="784" t="str">
        <f>"Indien u bji vraag "&amp;A49&amp;" bij alle groepen 'nee' heeft ingevuld, kunt u nu verder gaan met vraag "&amp;A96</f>
        <v>Indien u bji vraag 3.18 bij alle groepen 'nee' heeft ingevuld, kunt u nu verder gaan met vraag 3.28</v>
      </c>
      <c r="C79" s="785"/>
      <c r="D79" s="785"/>
      <c r="E79" s="785"/>
      <c r="F79" s="785"/>
      <c r="G79" s="785"/>
      <c r="H79" s="785"/>
      <c r="I79" s="785"/>
      <c r="J79" s="785"/>
      <c r="K79" s="786"/>
      <c r="N79" s="94"/>
      <c r="O79" s="14"/>
    </row>
    <row r="80" spans="1:15" ht="15" customHeight="1">
      <c r="A80" s="125" t="s">
        <v>341</v>
      </c>
      <c r="B80" s="342" t="s">
        <v>29</v>
      </c>
      <c r="C80" s="298"/>
      <c r="D80" s="56"/>
      <c r="E80" s="56"/>
      <c r="F80" s="208"/>
      <c r="G80" s="298"/>
      <c r="H80" s="56"/>
      <c r="I80" s="208"/>
      <c r="J80" s="369"/>
      <c r="K80" s="341"/>
      <c r="N80" s="94"/>
      <c r="O80" s="14"/>
    </row>
    <row r="81" spans="1:15" ht="12.75" customHeight="1">
      <c r="A81" s="224" t="s">
        <v>297</v>
      </c>
      <c r="B81" s="342" t="s">
        <v>30</v>
      </c>
      <c r="C81" s="263"/>
      <c r="D81" s="480"/>
      <c r="E81" s="59"/>
      <c r="F81" s="264"/>
      <c r="G81" s="263"/>
      <c r="H81" s="59"/>
      <c r="I81" s="264"/>
      <c r="J81" s="361"/>
      <c r="K81" s="493"/>
      <c r="L81" s="77" t="s">
        <v>479</v>
      </c>
      <c r="N81" s="92" t="str">
        <f>IF(COUNTIF($C$50:$C$57,"x")=8,"n.v.t.",IF(OR(COUNTIF(C81:F81,"x")&gt;1,COUNTIF(G81:I81,"x")&gt;1),"Kies één optie",IF(AND(OR(C81="x",D81="x",E81="x",F81="x"),OR(G81="x",H81="x",I81="x")),"","&lt;&lt;")))</f>
        <v>&lt;&lt;</v>
      </c>
      <c r="O81" s="14"/>
    </row>
    <row r="82" spans="1:15">
      <c r="A82" s="224" t="s">
        <v>297</v>
      </c>
      <c r="B82" s="413" t="s">
        <v>775</v>
      </c>
      <c r="C82" s="263"/>
      <c r="D82" s="480"/>
      <c r="E82" s="59"/>
      <c r="F82" s="264"/>
      <c r="G82" s="263"/>
      <c r="H82" s="59"/>
      <c r="I82" s="264"/>
      <c r="J82" s="361"/>
      <c r="K82" s="493"/>
      <c r="L82" s="77" t="s">
        <v>479</v>
      </c>
      <c r="N82" s="92" t="str">
        <f t="shared" ref="N82:N93" si="5">IF(COUNTIF($C$50:$C$57,"x")=8,"n.v.t.",IF(OR(COUNTIF(C82:F82,"x")&gt;1,COUNTIF(G82:I82,"x")&gt;1),"Kies één optie",IF(AND(OR(C82="x",D82="x",E82="x",F82="x"),OR(G82="x",H82="x",I82="x")),"","&lt;&lt;")))</f>
        <v>&lt;&lt;</v>
      </c>
      <c r="O82" s="14"/>
    </row>
    <row r="83" spans="1:15">
      <c r="A83" s="224" t="s">
        <v>297</v>
      </c>
      <c r="B83" s="413" t="s">
        <v>32</v>
      </c>
      <c r="C83" s="263"/>
      <c r="D83" s="480"/>
      <c r="E83" s="59"/>
      <c r="F83" s="264"/>
      <c r="G83" s="263"/>
      <c r="H83" s="59"/>
      <c r="I83" s="264"/>
      <c r="J83" s="361"/>
      <c r="K83" s="493"/>
      <c r="L83" s="77" t="s">
        <v>479</v>
      </c>
      <c r="N83" s="92" t="str">
        <f t="shared" si="5"/>
        <v>&lt;&lt;</v>
      </c>
      <c r="O83" s="14"/>
    </row>
    <row r="84" spans="1:15" ht="36" customHeight="1">
      <c r="A84" s="224" t="s">
        <v>297</v>
      </c>
      <c r="B84" s="342" t="s">
        <v>33</v>
      </c>
      <c r="C84" s="263"/>
      <c r="D84" s="480"/>
      <c r="E84" s="59"/>
      <c r="F84" s="264"/>
      <c r="G84" s="263"/>
      <c r="H84" s="59"/>
      <c r="I84" s="264"/>
      <c r="J84" s="361"/>
      <c r="K84" s="493"/>
      <c r="L84" s="77" t="s">
        <v>479</v>
      </c>
      <c r="N84" s="92" t="str">
        <f t="shared" si="5"/>
        <v>&lt;&lt;</v>
      </c>
      <c r="O84" s="14"/>
    </row>
    <row r="85" spans="1:15" ht="13.5" customHeight="1">
      <c r="A85" s="224" t="s">
        <v>297</v>
      </c>
      <c r="B85" s="342" t="s">
        <v>34</v>
      </c>
      <c r="C85" s="299"/>
      <c r="D85" s="481"/>
      <c r="E85" s="60"/>
      <c r="F85" s="300"/>
      <c r="G85" s="299"/>
      <c r="H85" s="60"/>
      <c r="I85" s="300"/>
      <c r="J85" s="378"/>
      <c r="K85" s="494"/>
      <c r="L85" s="77" t="s">
        <v>479</v>
      </c>
      <c r="N85" s="92" t="str">
        <f t="shared" si="5"/>
        <v>&lt;&lt;</v>
      </c>
      <c r="O85" s="14"/>
    </row>
    <row r="86" spans="1:15" ht="25.5" customHeight="1">
      <c r="A86" s="226" t="s">
        <v>342</v>
      </c>
      <c r="B86" s="351" t="s">
        <v>35</v>
      </c>
      <c r="C86" s="279"/>
      <c r="D86" s="482"/>
      <c r="E86" s="245"/>
      <c r="F86" s="280"/>
      <c r="G86" s="279"/>
      <c r="H86" s="245"/>
      <c r="I86" s="280"/>
      <c r="J86" s="368"/>
      <c r="K86" s="495"/>
      <c r="L86" s="77" t="s">
        <v>479</v>
      </c>
      <c r="N86" s="92" t="str">
        <f t="shared" si="5"/>
        <v>&lt;&lt;</v>
      </c>
      <c r="O86" s="14"/>
    </row>
    <row r="87" spans="1:15" ht="25.5" customHeight="1">
      <c r="A87" s="226" t="s">
        <v>343</v>
      </c>
      <c r="B87" s="351" t="s">
        <v>36</v>
      </c>
      <c r="C87" s="279"/>
      <c r="D87" s="482"/>
      <c r="E87" s="245"/>
      <c r="F87" s="280"/>
      <c r="G87" s="279"/>
      <c r="H87" s="245"/>
      <c r="I87" s="280"/>
      <c r="J87" s="368"/>
      <c r="K87" s="495"/>
      <c r="L87" s="77" t="s">
        <v>479</v>
      </c>
      <c r="N87" s="92" t="str">
        <f t="shared" si="5"/>
        <v>&lt;&lt;</v>
      </c>
      <c r="O87" s="14"/>
    </row>
    <row r="88" spans="1:15" ht="36" customHeight="1">
      <c r="A88" s="226" t="s">
        <v>344</v>
      </c>
      <c r="B88" s="351" t="s">
        <v>37</v>
      </c>
      <c r="C88" s="279"/>
      <c r="D88" s="482"/>
      <c r="E88" s="245"/>
      <c r="F88" s="280"/>
      <c r="G88" s="279"/>
      <c r="H88" s="245"/>
      <c r="I88" s="280"/>
      <c r="J88" s="368"/>
      <c r="K88" s="495"/>
      <c r="L88" s="77" t="s">
        <v>479</v>
      </c>
      <c r="N88" s="92" t="str">
        <f t="shared" si="5"/>
        <v>&lt;&lt;</v>
      </c>
      <c r="O88" s="14"/>
    </row>
    <row r="89" spans="1:15" ht="36" customHeight="1">
      <c r="A89" s="226" t="s">
        <v>345</v>
      </c>
      <c r="B89" s="351" t="s">
        <v>38</v>
      </c>
      <c r="C89" s="279"/>
      <c r="D89" s="482"/>
      <c r="E89" s="245"/>
      <c r="F89" s="280"/>
      <c r="G89" s="279"/>
      <c r="H89" s="245"/>
      <c r="I89" s="280"/>
      <c r="J89" s="368"/>
      <c r="K89" s="495"/>
      <c r="L89" s="77" t="s">
        <v>479</v>
      </c>
      <c r="N89" s="92" t="str">
        <f t="shared" si="5"/>
        <v>&lt;&lt;</v>
      </c>
      <c r="O89" s="14"/>
    </row>
    <row r="90" spans="1:15" ht="25.5" customHeight="1">
      <c r="A90" s="231" t="s">
        <v>346</v>
      </c>
      <c r="B90" s="352" t="s">
        <v>39</v>
      </c>
      <c r="C90" s="237"/>
      <c r="D90" s="238"/>
      <c r="E90" s="238"/>
      <c r="F90" s="239"/>
      <c r="G90" s="262"/>
      <c r="H90" s="238"/>
      <c r="I90" s="239"/>
      <c r="J90" s="267"/>
      <c r="K90" s="353"/>
      <c r="N90" s="92"/>
      <c r="O90" s="14"/>
    </row>
    <row r="91" spans="1:15" ht="25.5" customHeight="1">
      <c r="A91" s="224" t="s">
        <v>297</v>
      </c>
      <c r="B91" s="342" t="s">
        <v>776</v>
      </c>
      <c r="C91" s="263"/>
      <c r="D91" s="480"/>
      <c r="E91" s="59"/>
      <c r="F91" s="264"/>
      <c r="G91" s="263"/>
      <c r="H91" s="59"/>
      <c r="I91" s="264"/>
      <c r="J91" s="361"/>
      <c r="K91" s="493"/>
      <c r="L91" s="77" t="s">
        <v>479</v>
      </c>
      <c r="N91" s="92" t="str">
        <f t="shared" si="5"/>
        <v>&lt;&lt;</v>
      </c>
      <c r="O91" s="14"/>
    </row>
    <row r="92" spans="1:15" ht="25.5" customHeight="1">
      <c r="A92" s="235" t="s">
        <v>297</v>
      </c>
      <c r="B92" s="354" t="s">
        <v>41</v>
      </c>
      <c r="C92" s="274"/>
      <c r="D92" s="485"/>
      <c r="E92" s="243"/>
      <c r="F92" s="275"/>
      <c r="G92" s="274"/>
      <c r="H92" s="243"/>
      <c r="I92" s="275"/>
      <c r="J92" s="364"/>
      <c r="K92" s="496"/>
      <c r="L92" s="77" t="s">
        <v>479</v>
      </c>
      <c r="N92" s="92" t="str">
        <f t="shared" si="5"/>
        <v>&lt;&lt;</v>
      </c>
      <c r="O92" s="14"/>
    </row>
    <row r="93" spans="1:15" ht="25.5" customHeight="1">
      <c r="A93" s="291" t="s">
        <v>347</v>
      </c>
      <c r="B93" s="350" t="s">
        <v>42</v>
      </c>
      <c r="C93" s="313"/>
      <c r="D93" s="483"/>
      <c r="E93" s="308"/>
      <c r="F93" s="314"/>
      <c r="G93" s="313"/>
      <c r="H93" s="308"/>
      <c r="I93" s="314"/>
      <c r="J93" s="379"/>
      <c r="K93" s="497"/>
      <c r="L93" s="77" t="s">
        <v>479</v>
      </c>
      <c r="N93" s="92" t="str">
        <f t="shared" si="5"/>
        <v>&lt;&lt;</v>
      </c>
      <c r="O93" s="14"/>
    </row>
    <row r="94" spans="1:15" ht="6" customHeight="1">
      <c r="A94" s="787"/>
      <c r="B94" s="787"/>
      <c r="C94" s="787"/>
      <c r="D94" s="787"/>
      <c r="E94" s="787"/>
      <c r="F94" s="787"/>
      <c r="G94" s="787"/>
      <c r="H94" s="787"/>
      <c r="I94" s="787"/>
      <c r="J94" s="787"/>
      <c r="K94" s="787"/>
      <c r="N94" s="94"/>
      <c r="O94" s="14"/>
    </row>
    <row r="95" spans="1:15" ht="24" customHeight="1">
      <c r="A95" s="307"/>
      <c r="B95" s="339" t="s">
        <v>43</v>
      </c>
      <c r="C95" s="771"/>
      <c r="D95" s="771"/>
      <c r="E95" s="771"/>
      <c r="F95" s="771"/>
      <c r="G95" s="771"/>
      <c r="H95" s="771"/>
      <c r="I95" s="771"/>
      <c r="J95" s="771"/>
      <c r="K95" s="772"/>
      <c r="L95" s="81">
        <f>COUNTIF(L96:L147,"+")</f>
        <v>35</v>
      </c>
      <c r="M95" s="81"/>
      <c r="N95" s="94"/>
      <c r="O95" s="14"/>
    </row>
    <row r="96" spans="1:15" ht="36" customHeight="1">
      <c r="A96" s="223" t="s">
        <v>348</v>
      </c>
      <c r="B96" s="285" t="s">
        <v>216</v>
      </c>
      <c r="C96" s="215"/>
      <c r="D96" s="215"/>
      <c r="E96" s="215"/>
      <c r="F96" s="216"/>
      <c r="G96" s="273"/>
      <c r="H96" s="215"/>
      <c r="I96" s="216"/>
      <c r="J96" s="272"/>
      <c r="K96" s="340" t="s">
        <v>499</v>
      </c>
      <c r="N96" s="94"/>
      <c r="O96" s="14"/>
    </row>
    <row r="97" spans="1:15">
      <c r="A97" s="224" t="s">
        <v>297</v>
      </c>
      <c r="B97" s="255" t="s">
        <v>11</v>
      </c>
      <c r="C97" s="252"/>
      <c r="D97" s="480"/>
      <c r="E97" s="59"/>
      <c r="F97" s="264"/>
      <c r="G97" s="263"/>
      <c r="H97" s="59"/>
      <c r="I97" s="264"/>
      <c r="J97" s="361"/>
      <c r="K97" s="488" t="str">
        <f>IF(COUNTIF($D97:$F97,"x")&gt;=1,"Specificeer: Binnen- of buitenschools =&gt;","")</f>
        <v/>
      </c>
      <c r="L97" s="77" t="s">
        <v>419</v>
      </c>
      <c r="N97" s="92" t="str">
        <f t="shared" ref="N97:N104" si="6">IF(OR(COUNTIF(C97:F97,"x")&gt;1,COUNTIF(G97:I97,"x")&gt;1),"Kies één optie",IF(AND(OR(C97="x",D97="x",E97="x",F97="x"),OR(G97="x",H97="x",I97="x")),"","&lt;&lt;"))</f>
        <v>&lt;&lt;</v>
      </c>
      <c r="O97" s="14"/>
    </row>
    <row r="98" spans="1:15">
      <c r="A98" s="224" t="s">
        <v>297</v>
      </c>
      <c r="B98" s="255" t="s">
        <v>12</v>
      </c>
      <c r="C98" s="252"/>
      <c r="D98" s="480"/>
      <c r="E98" s="59"/>
      <c r="F98" s="264"/>
      <c r="G98" s="263"/>
      <c r="H98" s="59"/>
      <c r="I98" s="264"/>
      <c r="J98" s="361"/>
      <c r="K98" s="488" t="str">
        <f t="shared" ref="K98:K104" si="7">IF(COUNTIF($D98:$F98,"x")&gt;=1,"Specificeer: Binnen- of buitenschools =&gt;","")</f>
        <v/>
      </c>
      <c r="L98" s="77" t="s">
        <v>419</v>
      </c>
      <c r="N98" s="92" t="str">
        <f t="shared" si="6"/>
        <v>&lt;&lt;</v>
      </c>
      <c r="O98" s="14"/>
    </row>
    <row r="99" spans="1:15">
      <c r="A99" s="224" t="s">
        <v>297</v>
      </c>
      <c r="B99" s="255" t="s">
        <v>13</v>
      </c>
      <c r="C99" s="252"/>
      <c r="D99" s="480"/>
      <c r="E99" s="59"/>
      <c r="F99" s="264"/>
      <c r="G99" s="263"/>
      <c r="H99" s="59"/>
      <c r="I99" s="264"/>
      <c r="J99" s="361"/>
      <c r="K99" s="488" t="str">
        <f t="shared" si="7"/>
        <v/>
      </c>
      <c r="L99" s="77" t="s">
        <v>419</v>
      </c>
      <c r="N99" s="92" t="str">
        <f t="shared" si="6"/>
        <v>&lt;&lt;</v>
      </c>
      <c r="O99" s="14"/>
    </row>
    <row r="100" spans="1:15">
      <c r="A100" s="224" t="s">
        <v>297</v>
      </c>
      <c r="B100" s="255" t="s">
        <v>14</v>
      </c>
      <c r="C100" s="252"/>
      <c r="D100" s="480"/>
      <c r="E100" s="59"/>
      <c r="F100" s="264"/>
      <c r="G100" s="263"/>
      <c r="H100" s="59"/>
      <c r="I100" s="264"/>
      <c r="J100" s="361"/>
      <c r="K100" s="488" t="str">
        <f t="shared" si="7"/>
        <v/>
      </c>
      <c r="L100" s="77" t="s">
        <v>419</v>
      </c>
      <c r="N100" s="92" t="str">
        <f t="shared" si="6"/>
        <v>&lt;&lt;</v>
      </c>
      <c r="O100" s="14"/>
    </row>
    <row r="101" spans="1:15">
      <c r="A101" s="224" t="s">
        <v>297</v>
      </c>
      <c r="B101" s="255" t="s">
        <v>15</v>
      </c>
      <c r="C101" s="252"/>
      <c r="D101" s="480"/>
      <c r="E101" s="59"/>
      <c r="F101" s="264"/>
      <c r="G101" s="263"/>
      <c r="H101" s="59"/>
      <c r="I101" s="264"/>
      <c r="J101" s="361"/>
      <c r="K101" s="488" t="str">
        <f t="shared" si="7"/>
        <v/>
      </c>
      <c r="L101" s="77" t="s">
        <v>419</v>
      </c>
      <c r="N101" s="92" t="str">
        <f t="shared" si="6"/>
        <v>&lt;&lt;</v>
      </c>
      <c r="O101" s="14"/>
    </row>
    <row r="102" spans="1:15">
      <c r="A102" s="224" t="s">
        <v>297</v>
      </c>
      <c r="B102" s="255" t="s">
        <v>16</v>
      </c>
      <c r="C102" s="252"/>
      <c r="D102" s="480"/>
      <c r="E102" s="59"/>
      <c r="F102" s="264"/>
      <c r="G102" s="263"/>
      <c r="H102" s="59"/>
      <c r="I102" s="264"/>
      <c r="J102" s="361"/>
      <c r="K102" s="488" t="str">
        <f t="shared" si="7"/>
        <v/>
      </c>
      <c r="L102" s="77" t="s">
        <v>419</v>
      </c>
      <c r="N102" s="92" t="str">
        <f t="shared" si="6"/>
        <v>&lt;&lt;</v>
      </c>
      <c r="O102" s="14"/>
    </row>
    <row r="103" spans="1:15">
      <c r="A103" s="224" t="s">
        <v>297</v>
      </c>
      <c r="B103" s="255" t="s">
        <v>17</v>
      </c>
      <c r="C103" s="252"/>
      <c r="D103" s="480"/>
      <c r="E103" s="59"/>
      <c r="F103" s="264"/>
      <c r="G103" s="263"/>
      <c r="H103" s="59"/>
      <c r="I103" s="264"/>
      <c r="J103" s="361"/>
      <c r="K103" s="488" t="str">
        <f t="shared" si="7"/>
        <v/>
      </c>
      <c r="L103" s="77" t="s">
        <v>419</v>
      </c>
      <c r="N103" s="92" t="str">
        <f t="shared" si="6"/>
        <v>&lt;&lt;</v>
      </c>
      <c r="O103" s="14"/>
    </row>
    <row r="104" spans="1:15">
      <c r="A104" s="224" t="s">
        <v>297</v>
      </c>
      <c r="B104" s="255" t="s">
        <v>18</v>
      </c>
      <c r="C104" s="356"/>
      <c r="D104" s="486"/>
      <c r="E104" s="357"/>
      <c r="F104" s="358"/>
      <c r="G104" s="356"/>
      <c r="H104" s="357"/>
      <c r="I104" s="358"/>
      <c r="J104" s="385"/>
      <c r="K104" s="498" t="str">
        <f t="shared" si="7"/>
        <v/>
      </c>
      <c r="L104" s="77" t="s">
        <v>419</v>
      </c>
      <c r="N104" s="92" t="str">
        <f t="shared" si="6"/>
        <v>&lt;&lt;</v>
      </c>
      <c r="O104" s="14"/>
    </row>
    <row r="105" spans="1:15" ht="12.75" customHeight="1">
      <c r="A105" s="235"/>
      <c r="B105" s="773" t="str">
        <f>"(indien nee bij alle groepen, ga dan verder met vraag "&amp;A150&amp;")"</f>
        <v>(indien nee bij alle groepen, ga dan verder met vraag 3.43)</v>
      </c>
      <c r="C105" s="774"/>
      <c r="D105" s="774"/>
      <c r="E105" s="774"/>
      <c r="F105" s="774"/>
      <c r="G105" s="774"/>
      <c r="H105" s="774"/>
      <c r="I105" s="774"/>
      <c r="J105" s="774"/>
      <c r="K105" s="775"/>
      <c r="N105" s="92"/>
      <c r="O105" s="14"/>
    </row>
    <row r="106" spans="1:15" ht="24.75" customHeight="1">
      <c r="A106" s="231" t="s">
        <v>349</v>
      </c>
      <c r="B106" s="348" t="s">
        <v>181</v>
      </c>
      <c r="C106" s="215"/>
      <c r="D106" s="215"/>
      <c r="E106" s="215"/>
      <c r="F106" s="216"/>
      <c r="G106" s="273"/>
      <c r="H106" s="215"/>
      <c r="I106" s="216"/>
      <c r="J106" s="272"/>
      <c r="K106" s="340"/>
      <c r="N106" s="92"/>
      <c r="O106" s="14"/>
    </row>
    <row r="107" spans="1:15" ht="25.5" customHeight="1">
      <c r="A107" s="224" t="s">
        <v>297</v>
      </c>
      <c r="B107" s="256" t="s">
        <v>182</v>
      </c>
      <c r="C107" s="252"/>
      <c r="D107" s="480"/>
      <c r="E107" s="59"/>
      <c r="F107" s="264"/>
      <c r="G107" s="263"/>
      <c r="H107" s="59"/>
      <c r="I107" s="264"/>
      <c r="J107" s="361"/>
      <c r="K107" s="499"/>
      <c r="L107" s="414" t="s">
        <v>479</v>
      </c>
      <c r="N107" s="92" t="str">
        <f>IF(COUNTIF($C$97:$C$104,"x")=8,"n.v.t.",IF(OR(COUNTIF(C107:F107,"x")&gt;1,COUNTIF(G107:I107,"x")&gt;1),"Kies één optie",IF(AND(OR(C107="x",D107="x",E107="x",F107="x"),OR(G107="x",H107="x",I107="x")),"","&lt;&lt;")))</f>
        <v>&lt;&lt;</v>
      </c>
      <c r="O107" s="14"/>
    </row>
    <row r="108" spans="1:15" ht="38.25" customHeight="1">
      <c r="A108" s="224" t="s">
        <v>297</v>
      </c>
      <c r="B108" s="256" t="s">
        <v>183</v>
      </c>
      <c r="C108" s="252"/>
      <c r="D108" s="480"/>
      <c r="E108" s="59"/>
      <c r="F108" s="264"/>
      <c r="G108" s="263"/>
      <c r="H108" s="59"/>
      <c r="I108" s="264"/>
      <c r="J108" s="361"/>
      <c r="K108" s="500"/>
      <c r="L108" s="414" t="s">
        <v>479</v>
      </c>
      <c r="N108" s="92" t="str">
        <f>IF(COUNTIF($C$97:$C$104,"x")=8,"n.v.t.",IF(OR(COUNTIF(C108:F108,"x")&gt;1,COUNTIF(G108:I108,"x")&gt;1),"Kies één optie",IF(AND(OR(C108="x",D108="x",E108="x",F108="x"),OR(G108="x",H108="x",I108="x")),"","&lt;&lt;")))</f>
        <v>&lt;&lt;</v>
      </c>
      <c r="O108" s="14"/>
    </row>
    <row r="109" spans="1:15" ht="35.25" customHeight="1">
      <c r="A109" s="415" t="s">
        <v>297</v>
      </c>
      <c r="B109" s="416" t="s">
        <v>184</v>
      </c>
      <c r="C109" s="252"/>
      <c r="D109" s="480"/>
      <c r="E109" s="59"/>
      <c r="F109" s="264"/>
      <c r="G109" s="263"/>
      <c r="H109" s="59"/>
      <c r="I109" s="264"/>
      <c r="J109" s="361"/>
      <c r="K109" s="500"/>
      <c r="L109" s="414" t="s">
        <v>479</v>
      </c>
      <c r="N109" s="92" t="str">
        <f>IF(COUNTIF($C$97:$C$104,"x")=8,"n.v.t.",IF(OR(COUNTIF(C109:F109,"x")&gt;1,COUNTIF(G109:I109,"x")&gt;1),"Kies één optie",IF(AND(OR(C109="x",D109="x",E109="x",F109="x"),OR(G109="x",H109="x",I109="x")),"","&lt;&lt;")))</f>
        <v>&lt;&lt;</v>
      </c>
      <c r="O109" s="14"/>
    </row>
    <row r="110" spans="1:15" ht="39" customHeight="1">
      <c r="A110" s="398" t="s">
        <v>350</v>
      </c>
      <c r="B110" s="257" t="s">
        <v>185</v>
      </c>
      <c r="C110" s="294"/>
      <c r="D110" s="482"/>
      <c r="E110" s="245"/>
      <c r="F110" s="280"/>
      <c r="G110" s="279"/>
      <c r="H110" s="245"/>
      <c r="I110" s="280"/>
      <c r="J110" s="368"/>
      <c r="K110" s="500"/>
      <c r="L110" s="414" t="s">
        <v>479</v>
      </c>
      <c r="N110" s="92" t="str">
        <f>IF(COUNTIF($C$97:$C$104,"x")=8,"n.v.t.",IF(OR(COUNTIF(C110:F110,"x")&gt;1,COUNTIF(G110:I110,"x")&gt;1),"Kies één optie",IF(AND(OR(C110="x",D110="x",E110="x",F110="x"),OR(G110="x",H110="x",I110="x")),"","&lt;&lt;")))</f>
        <v>&lt;&lt;</v>
      </c>
      <c r="O110" s="14"/>
    </row>
    <row r="111" spans="1:15" ht="13.5" customHeight="1">
      <c r="A111" s="231" t="s">
        <v>351</v>
      </c>
      <c r="B111" s="348" t="s">
        <v>365</v>
      </c>
      <c r="C111" s="388"/>
      <c r="D111" s="238"/>
      <c r="E111" s="238"/>
      <c r="F111" s="239"/>
      <c r="G111" s="262"/>
      <c r="H111" s="238"/>
      <c r="I111" s="239"/>
      <c r="J111" s="267"/>
      <c r="K111" s="349"/>
      <c r="N111" s="92"/>
      <c r="O111" s="14"/>
    </row>
    <row r="112" spans="1:15">
      <c r="A112" s="224" t="s">
        <v>297</v>
      </c>
      <c r="B112" s="256" t="s">
        <v>367</v>
      </c>
      <c r="C112" s="252"/>
      <c r="D112" s="480"/>
      <c r="E112" s="59"/>
      <c r="F112" s="264"/>
      <c r="G112" s="263"/>
      <c r="H112" s="59"/>
      <c r="I112" s="264"/>
      <c r="J112" s="361"/>
      <c r="K112" s="488"/>
      <c r="L112" s="77" t="s">
        <v>479</v>
      </c>
      <c r="N112" s="92" t="str">
        <f t="shared" ref="N112:N147" si="8">IF(COUNTIF($C$97:$C$104,"x")=8,"n.v.t.",IF(OR(COUNTIF(C112:F112,"x")&gt;1,COUNTIF(G112:I112,"x")&gt;1),"Kies één optie",IF(AND(OR(C112="x",D112="x",E112="x",F112="x"),OR(G112="x",H112="x",I112="x")),"","&lt;&lt;")))</f>
        <v>&lt;&lt;</v>
      </c>
      <c r="O112" s="14"/>
    </row>
    <row r="113" spans="1:15">
      <c r="A113" s="224" t="s">
        <v>297</v>
      </c>
      <c r="B113" s="256" t="s">
        <v>368</v>
      </c>
      <c r="C113" s="252"/>
      <c r="D113" s="480"/>
      <c r="E113" s="59"/>
      <c r="F113" s="264"/>
      <c r="G113" s="263"/>
      <c r="H113" s="59"/>
      <c r="I113" s="264"/>
      <c r="J113" s="361"/>
      <c r="K113" s="488"/>
      <c r="L113" s="77" t="s">
        <v>479</v>
      </c>
      <c r="N113" s="92" t="str">
        <f t="shared" si="8"/>
        <v>&lt;&lt;</v>
      </c>
      <c r="O113" s="14"/>
    </row>
    <row r="114" spans="1:15">
      <c r="A114" s="235" t="s">
        <v>297</v>
      </c>
      <c r="B114" s="257" t="s">
        <v>366</v>
      </c>
      <c r="C114" s="295"/>
      <c r="D114" s="485"/>
      <c r="E114" s="243"/>
      <c r="F114" s="275"/>
      <c r="G114" s="274"/>
      <c r="H114" s="243"/>
      <c r="I114" s="275"/>
      <c r="J114" s="364"/>
      <c r="K114" s="501"/>
      <c r="L114" s="77" t="s">
        <v>479</v>
      </c>
      <c r="N114" s="92" t="str">
        <f t="shared" si="8"/>
        <v>&lt;&lt;</v>
      </c>
      <c r="O114" s="14"/>
    </row>
    <row r="115" spans="1:15" ht="25.5" customHeight="1">
      <c r="A115" s="226" t="s">
        <v>352</v>
      </c>
      <c r="B115" s="332" t="s">
        <v>630</v>
      </c>
      <c r="C115" s="294"/>
      <c r="D115" s="482"/>
      <c r="E115" s="245"/>
      <c r="F115" s="280"/>
      <c r="G115" s="279"/>
      <c r="H115" s="245"/>
      <c r="I115" s="280"/>
      <c r="J115" s="368"/>
      <c r="K115" s="490"/>
      <c r="L115" s="77" t="s">
        <v>479</v>
      </c>
      <c r="N115" s="92" t="str">
        <f t="shared" si="8"/>
        <v>&lt;&lt;</v>
      </c>
      <c r="O115" s="14"/>
    </row>
    <row r="116" spans="1:15" ht="33.75" customHeight="1">
      <c r="A116" s="231" t="s">
        <v>353</v>
      </c>
      <c r="B116" s="348" t="s">
        <v>369</v>
      </c>
      <c r="C116" s="238"/>
      <c r="D116" s="238"/>
      <c r="E116" s="238"/>
      <c r="F116" s="239"/>
      <c r="G116" s="262"/>
      <c r="H116" s="238"/>
      <c r="I116" s="239"/>
      <c r="J116" s="360"/>
      <c r="K116" s="349"/>
      <c r="N116" s="92"/>
      <c r="O116" s="14"/>
    </row>
    <row r="117" spans="1:15">
      <c r="A117" s="224" t="s">
        <v>297</v>
      </c>
      <c r="B117" s="256" t="s">
        <v>370</v>
      </c>
      <c r="C117" s="252"/>
      <c r="D117" s="480"/>
      <c r="E117" s="59"/>
      <c r="F117" s="264"/>
      <c r="G117" s="263"/>
      <c r="H117" s="59"/>
      <c r="I117" s="264"/>
      <c r="J117" s="361"/>
      <c r="K117" s="488"/>
      <c r="L117" s="77" t="s">
        <v>479</v>
      </c>
      <c r="N117" s="92" t="str">
        <f t="shared" si="8"/>
        <v>&lt;&lt;</v>
      </c>
      <c r="O117" s="14"/>
    </row>
    <row r="118" spans="1:15">
      <c r="A118" s="224" t="s">
        <v>297</v>
      </c>
      <c r="B118" s="256" t="s">
        <v>372</v>
      </c>
      <c r="C118" s="252"/>
      <c r="D118" s="480"/>
      <c r="E118" s="59"/>
      <c r="F118" s="264"/>
      <c r="G118" s="263"/>
      <c r="H118" s="59"/>
      <c r="I118" s="264"/>
      <c r="J118" s="361"/>
      <c r="K118" s="488"/>
      <c r="L118" s="77" t="s">
        <v>479</v>
      </c>
      <c r="N118" s="92" t="str">
        <f t="shared" si="8"/>
        <v>&lt;&lt;</v>
      </c>
      <c r="O118" s="14"/>
    </row>
    <row r="119" spans="1:15" ht="25.5" customHeight="1">
      <c r="A119" s="235" t="s">
        <v>297</v>
      </c>
      <c r="B119" s="257" t="s">
        <v>371</v>
      </c>
      <c r="C119" s="295"/>
      <c r="D119" s="485"/>
      <c r="E119" s="243"/>
      <c r="F119" s="275"/>
      <c r="G119" s="274"/>
      <c r="H119" s="243"/>
      <c r="I119" s="275"/>
      <c r="J119" s="364"/>
      <c r="K119" s="501"/>
      <c r="L119" s="77" t="s">
        <v>479</v>
      </c>
      <c r="N119" s="92" t="str">
        <f t="shared" si="8"/>
        <v>&lt;&lt;</v>
      </c>
      <c r="O119" s="14"/>
    </row>
    <row r="120" spans="1:15" ht="25.5" customHeight="1">
      <c r="A120" s="226" t="s">
        <v>354</v>
      </c>
      <c r="B120" s="332" t="s">
        <v>631</v>
      </c>
      <c r="C120" s="294"/>
      <c r="D120" s="482"/>
      <c r="E120" s="245"/>
      <c r="F120" s="280"/>
      <c r="G120" s="279"/>
      <c r="H120" s="245"/>
      <c r="I120" s="280"/>
      <c r="J120" s="368"/>
      <c r="K120" s="490"/>
      <c r="L120" s="77" t="s">
        <v>479</v>
      </c>
      <c r="N120" s="92" t="str">
        <f t="shared" si="8"/>
        <v>&lt;&lt;</v>
      </c>
      <c r="O120" s="14"/>
    </row>
    <row r="121" spans="1:15" ht="36" customHeight="1">
      <c r="A121" s="231" t="s">
        <v>355</v>
      </c>
      <c r="B121" s="348" t="s">
        <v>569</v>
      </c>
      <c r="C121" s="238"/>
      <c r="D121" s="238"/>
      <c r="E121" s="238"/>
      <c r="F121" s="239"/>
      <c r="G121" s="262"/>
      <c r="H121" s="238"/>
      <c r="I121" s="239"/>
      <c r="J121" s="267"/>
      <c r="K121" s="349"/>
      <c r="N121" s="92"/>
      <c r="O121" s="14"/>
    </row>
    <row r="122" spans="1:15">
      <c r="A122" s="224" t="s">
        <v>297</v>
      </c>
      <c r="B122" s="256" t="s">
        <v>19</v>
      </c>
      <c r="C122" s="252"/>
      <c r="D122" s="480"/>
      <c r="E122" s="59"/>
      <c r="F122" s="264"/>
      <c r="G122" s="263"/>
      <c r="H122" s="59"/>
      <c r="I122" s="264"/>
      <c r="J122" s="361"/>
      <c r="K122" s="488"/>
      <c r="L122" s="77" t="s">
        <v>479</v>
      </c>
      <c r="N122" s="92" t="str">
        <f t="shared" si="8"/>
        <v>&lt;&lt;</v>
      </c>
      <c r="O122" s="14"/>
    </row>
    <row r="123" spans="1:15">
      <c r="A123" s="224" t="s">
        <v>297</v>
      </c>
      <c r="B123" s="256" t="s">
        <v>20</v>
      </c>
      <c r="C123" s="252"/>
      <c r="D123" s="480"/>
      <c r="E123" s="59"/>
      <c r="F123" s="264"/>
      <c r="G123" s="263"/>
      <c r="H123" s="59"/>
      <c r="I123" s="264"/>
      <c r="J123" s="361"/>
      <c r="K123" s="488"/>
      <c r="L123" s="77" t="s">
        <v>479</v>
      </c>
      <c r="N123" s="92" t="str">
        <f t="shared" si="8"/>
        <v>&lt;&lt;</v>
      </c>
      <c r="O123" s="14"/>
    </row>
    <row r="124" spans="1:15">
      <c r="A124" s="224" t="s">
        <v>297</v>
      </c>
      <c r="B124" s="256" t="s">
        <v>21</v>
      </c>
      <c r="C124" s="252"/>
      <c r="D124" s="480"/>
      <c r="E124" s="59"/>
      <c r="F124" s="264"/>
      <c r="G124" s="263"/>
      <c r="H124" s="59"/>
      <c r="I124" s="264"/>
      <c r="J124" s="361"/>
      <c r="K124" s="488"/>
      <c r="L124" s="77" t="s">
        <v>479</v>
      </c>
      <c r="N124" s="92" t="str">
        <f t="shared" si="8"/>
        <v>&lt;&lt;</v>
      </c>
      <c r="O124" s="14"/>
    </row>
    <row r="125" spans="1:15">
      <c r="A125" s="224" t="s">
        <v>297</v>
      </c>
      <c r="B125" s="256" t="s">
        <v>22</v>
      </c>
      <c r="C125" s="252"/>
      <c r="D125" s="480"/>
      <c r="E125" s="59"/>
      <c r="F125" s="264"/>
      <c r="G125" s="263"/>
      <c r="H125" s="59"/>
      <c r="I125" s="264"/>
      <c r="J125" s="361"/>
      <c r="K125" s="488"/>
      <c r="L125" s="77" t="s">
        <v>479</v>
      </c>
      <c r="N125" s="92" t="str">
        <f t="shared" si="8"/>
        <v>&lt;&lt;</v>
      </c>
      <c r="O125" s="14"/>
    </row>
    <row r="126" spans="1:15">
      <c r="A126" s="224" t="s">
        <v>297</v>
      </c>
      <c r="B126" s="256" t="s">
        <v>23</v>
      </c>
      <c r="C126" s="252"/>
      <c r="D126" s="480"/>
      <c r="E126" s="59"/>
      <c r="F126" s="264"/>
      <c r="G126" s="263"/>
      <c r="H126" s="59"/>
      <c r="I126" s="264"/>
      <c r="J126" s="361"/>
      <c r="K126" s="488"/>
      <c r="L126" s="77" t="s">
        <v>479</v>
      </c>
      <c r="N126" s="92" t="str">
        <f t="shared" si="8"/>
        <v>&lt;&lt;</v>
      </c>
      <c r="O126" s="14"/>
    </row>
    <row r="127" spans="1:15">
      <c r="A127" s="224" t="s">
        <v>297</v>
      </c>
      <c r="B127" s="256" t="s">
        <v>24</v>
      </c>
      <c r="C127" s="252"/>
      <c r="D127" s="480"/>
      <c r="E127" s="59"/>
      <c r="F127" s="264"/>
      <c r="G127" s="263"/>
      <c r="H127" s="59"/>
      <c r="I127" s="264"/>
      <c r="J127" s="361"/>
      <c r="K127" s="488"/>
      <c r="L127" s="77" t="s">
        <v>479</v>
      </c>
      <c r="N127" s="92" t="str">
        <f t="shared" si="8"/>
        <v>&lt;&lt;</v>
      </c>
      <c r="O127" s="14"/>
    </row>
    <row r="128" spans="1:15">
      <c r="A128" s="224" t="s">
        <v>297</v>
      </c>
      <c r="B128" s="256" t="s">
        <v>25</v>
      </c>
      <c r="C128" s="252"/>
      <c r="D128" s="480"/>
      <c r="E128" s="59"/>
      <c r="F128" s="264"/>
      <c r="G128" s="263"/>
      <c r="H128" s="59"/>
      <c r="I128" s="264"/>
      <c r="J128" s="361"/>
      <c r="K128" s="488"/>
      <c r="L128" s="77" t="s">
        <v>479</v>
      </c>
      <c r="N128" s="92" t="str">
        <f t="shared" si="8"/>
        <v>&lt;&lt;</v>
      </c>
      <c r="O128" s="14"/>
    </row>
    <row r="129" spans="1:15">
      <c r="A129" s="224" t="s">
        <v>297</v>
      </c>
      <c r="B129" s="256" t="s">
        <v>26</v>
      </c>
      <c r="C129" s="252"/>
      <c r="D129" s="480"/>
      <c r="E129" s="59"/>
      <c r="F129" s="264"/>
      <c r="G129" s="263"/>
      <c r="H129" s="59"/>
      <c r="I129" s="264"/>
      <c r="J129" s="361"/>
      <c r="K129" s="488"/>
      <c r="L129" s="77" t="s">
        <v>479</v>
      </c>
      <c r="N129" s="92" t="str">
        <f t="shared" si="8"/>
        <v>&lt;&lt;</v>
      </c>
      <c r="O129" s="14"/>
    </row>
    <row r="130" spans="1:15">
      <c r="A130" s="224" t="s">
        <v>297</v>
      </c>
      <c r="B130" s="256" t="s">
        <v>27</v>
      </c>
      <c r="C130" s="252"/>
      <c r="D130" s="480"/>
      <c r="E130" s="59"/>
      <c r="F130" s="264"/>
      <c r="G130" s="263"/>
      <c r="H130" s="59"/>
      <c r="I130" s="264"/>
      <c r="J130" s="361"/>
      <c r="K130" s="488"/>
      <c r="L130" s="77" t="s">
        <v>479</v>
      </c>
      <c r="N130" s="92" t="str">
        <f t="shared" si="8"/>
        <v>&lt;&lt;</v>
      </c>
      <c r="O130" s="14"/>
    </row>
    <row r="131" spans="1:15">
      <c r="A131" s="235" t="s">
        <v>297</v>
      </c>
      <c r="B131" s="257" t="s">
        <v>28</v>
      </c>
      <c r="C131" s="295"/>
      <c r="D131" s="485"/>
      <c r="E131" s="243"/>
      <c r="F131" s="275"/>
      <c r="G131" s="274"/>
      <c r="H131" s="243"/>
      <c r="I131" s="275"/>
      <c r="J131" s="364"/>
      <c r="K131" s="501"/>
      <c r="L131" s="77" t="s">
        <v>479</v>
      </c>
      <c r="N131" s="92" t="str">
        <f t="shared" si="8"/>
        <v>&lt;&lt;</v>
      </c>
      <c r="O131" s="14"/>
    </row>
    <row r="132" spans="1:15" ht="15" customHeight="1">
      <c r="A132" s="231" t="s">
        <v>356</v>
      </c>
      <c r="B132" s="348" t="s">
        <v>57</v>
      </c>
      <c r="C132" s="238"/>
      <c r="D132" s="238"/>
      <c r="E132" s="238"/>
      <c r="F132" s="239"/>
      <c r="G132" s="262"/>
      <c r="H132" s="238"/>
      <c r="I132" s="239"/>
      <c r="J132" s="267"/>
      <c r="K132" s="349"/>
      <c r="N132" s="92"/>
      <c r="O132" s="14"/>
    </row>
    <row r="133" spans="1:15">
      <c r="A133" s="224" t="s">
        <v>297</v>
      </c>
      <c r="B133" s="256" t="s">
        <v>30</v>
      </c>
      <c r="C133" s="252"/>
      <c r="D133" s="480"/>
      <c r="E133" s="59"/>
      <c r="F133" s="264"/>
      <c r="G133" s="263"/>
      <c r="H133" s="59"/>
      <c r="I133" s="264"/>
      <c r="J133" s="361"/>
      <c r="K133" s="488"/>
      <c r="L133" s="77" t="s">
        <v>479</v>
      </c>
      <c r="N133" s="92" t="str">
        <f t="shared" si="8"/>
        <v>&lt;&lt;</v>
      </c>
      <c r="O133" s="14"/>
    </row>
    <row r="134" spans="1:15">
      <c r="A134" s="235" t="s">
        <v>297</v>
      </c>
      <c r="B134" s="257" t="s">
        <v>775</v>
      </c>
      <c r="C134" s="295"/>
      <c r="D134" s="485"/>
      <c r="E134" s="243"/>
      <c r="F134" s="275"/>
      <c r="G134" s="274"/>
      <c r="H134" s="243"/>
      <c r="I134" s="275"/>
      <c r="J134" s="364"/>
      <c r="K134" s="501"/>
      <c r="L134" s="77" t="s">
        <v>479</v>
      </c>
      <c r="N134" s="92" t="str">
        <f t="shared" si="8"/>
        <v>&lt;&lt;</v>
      </c>
      <c r="O134" s="14"/>
    </row>
    <row r="135" spans="1:15" ht="13.5" customHeight="1">
      <c r="A135" s="231" t="s">
        <v>357</v>
      </c>
      <c r="B135" s="348" t="s">
        <v>59</v>
      </c>
      <c r="C135" s="238"/>
      <c r="D135" s="238"/>
      <c r="E135" s="238"/>
      <c r="F135" s="239"/>
      <c r="G135" s="262"/>
      <c r="H135" s="238"/>
      <c r="I135" s="239"/>
      <c r="J135" s="267"/>
      <c r="K135" s="349"/>
      <c r="N135" s="92"/>
      <c r="O135" s="14"/>
    </row>
    <row r="136" spans="1:15" ht="25.35" customHeight="1">
      <c r="A136" s="224" t="s">
        <v>297</v>
      </c>
      <c r="B136" s="256" t="s">
        <v>60</v>
      </c>
      <c r="C136" s="252"/>
      <c r="D136" s="480"/>
      <c r="E136" s="59"/>
      <c r="F136" s="264"/>
      <c r="G136" s="263"/>
      <c r="H136" s="59"/>
      <c r="I136" s="264"/>
      <c r="J136" s="361"/>
      <c r="K136" s="488"/>
      <c r="L136" s="77" t="s">
        <v>479</v>
      </c>
      <c r="N136" s="92" t="str">
        <f t="shared" si="8"/>
        <v>&lt;&lt;</v>
      </c>
      <c r="O136" s="14"/>
    </row>
    <row r="137" spans="1:15" ht="25.35" customHeight="1">
      <c r="A137" s="224" t="s">
        <v>297</v>
      </c>
      <c r="B137" s="256" t="s">
        <v>61</v>
      </c>
      <c r="C137" s="252"/>
      <c r="D137" s="480"/>
      <c r="E137" s="59"/>
      <c r="F137" s="264"/>
      <c r="G137" s="263"/>
      <c r="H137" s="59"/>
      <c r="I137" s="264"/>
      <c r="J137" s="361"/>
      <c r="K137" s="488"/>
      <c r="L137" s="77" t="s">
        <v>479</v>
      </c>
      <c r="N137" s="92" t="str">
        <f t="shared" si="8"/>
        <v>&lt;&lt;</v>
      </c>
      <c r="O137" s="14"/>
    </row>
    <row r="138" spans="1:15" ht="25.35" customHeight="1">
      <c r="A138" s="224" t="s">
        <v>297</v>
      </c>
      <c r="B138" s="256" t="s">
        <v>62</v>
      </c>
      <c r="C138" s="252"/>
      <c r="D138" s="480"/>
      <c r="E138" s="59"/>
      <c r="F138" s="264"/>
      <c r="G138" s="263"/>
      <c r="H138" s="59"/>
      <c r="I138" s="264"/>
      <c r="J138" s="361"/>
      <c r="K138" s="488"/>
      <c r="L138" s="77" t="s">
        <v>479</v>
      </c>
      <c r="N138" s="92" t="str">
        <f t="shared" si="8"/>
        <v>&lt;&lt;</v>
      </c>
      <c r="O138" s="14"/>
    </row>
    <row r="139" spans="1:15" ht="36" customHeight="1">
      <c r="A139" s="224" t="s">
        <v>297</v>
      </c>
      <c r="B139" s="256" t="s">
        <v>63</v>
      </c>
      <c r="C139" s="252"/>
      <c r="D139" s="480"/>
      <c r="E139" s="59"/>
      <c r="F139" s="264"/>
      <c r="G139" s="263"/>
      <c r="H139" s="59"/>
      <c r="I139" s="264"/>
      <c r="J139" s="361"/>
      <c r="K139" s="488"/>
      <c r="L139" s="77" t="s">
        <v>479</v>
      </c>
      <c r="N139" s="92" t="str">
        <f t="shared" si="8"/>
        <v>&lt;&lt;</v>
      </c>
      <c r="O139" s="14"/>
    </row>
    <row r="140" spans="1:15" ht="36" customHeight="1">
      <c r="A140" s="235" t="s">
        <v>297</v>
      </c>
      <c r="B140" s="257" t="s">
        <v>64</v>
      </c>
      <c r="C140" s="295"/>
      <c r="D140" s="485"/>
      <c r="E140" s="243"/>
      <c r="F140" s="275"/>
      <c r="G140" s="274"/>
      <c r="H140" s="243"/>
      <c r="I140" s="275"/>
      <c r="J140" s="364"/>
      <c r="K140" s="501"/>
      <c r="L140" s="77" t="s">
        <v>479</v>
      </c>
      <c r="N140" s="92" t="str">
        <f t="shared" si="8"/>
        <v>&lt;&lt;</v>
      </c>
      <c r="O140" s="14"/>
    </row>
    <row r="141" spans="1:15" ht="25.5" customHeight="1">
      <c r="A141" s="226" t="s">
        <v>358</v>
      </c>
      <c r="B141" s="332" t="s">
        <v>65</v>
      </c>
      <c r="C141" s="294"/>
      <c r="D141" s="482"/>
      <c r="E141" s="245"/>
      <c r="F141" s="280"/>
      <c r="G141" s="279"/>
      <c r="H141" s="245"/>
      <c r="I141" s="280"/>
      <c r="J141" s="368"/>
      <c r="K141" s="490"/>
      <c r="L141" s="77" t="s">
        <v>479</v>
      </c>
      <c r="N141" s="92" t="str">
        <f t="shared" si="8"/>
        <v>&lt;&lt;</v>
      </c>
      <c r="O141" s="14"/>
    </row>
    <row r="142" spans="1:15" ht="25.5" customHeight="1">
      <c r="A142" s="231" t="s">
        <v>359</v>
      </c>
      <c r="B142" s="348" t="s">
        <v>66</v>
      </c>
      <c r="C142" s="238"/>
      <c r="D142" s="238"/>
      <c r="E142" s="238"/>
      <c r="F142" s="239"/>
      <c r="G142" s="262"/>
      <c r="H142" s="238"/>
      <c r="I142" s="239"/>
      <c r="J142" s="267"/>
      <c r="K142" s="349"/>
      <c r="N142" s="92"/>
      <c r="O142" s="14"/>
    </row>
    <row r="143" spans="1:15">
      <c r="A143" s="224" t="s">
        <v>297</v>
      </c>
      <c r="B143" s="256" t="s">
        <v>67</v>
      </c>
      <c r="C143" s="252"/>
      <c r="D143" s="480"/>
      <c r="E143" s="59"/>
      <c r="F143" s="264"/>
      <c r="G143" s="263"/>
      <c r="H143" s="59"/>
      <c r="I143" s="264"/>
      <c r="J143" s="361"/>
      <c r="K143" s="488"/>
      <c r="L143" s="77" t="s">
        <v>479</v>
      </c>
      <c r="N143" s="92" t="str">
        <f t="shared" si="8"/>
        <v>&lt;&lt;</v>
      </c>
      <c r="O143" s="14"/>
    </row>
    <row r="144" spans="1:15" ht="25.35" customHeight="1">
      <c r="A144" s="235" t="s">
        <v>297</v>
      </c>
      <c r="B144" s="257" t="s">
        <v>68</v>
      </c>
      <c r="C144" s="295"/>
      <c r="D144" s="485"/>
      <c r="E144" s="243"/>
      <c r="F144" s="275"/>
      <c r="G144" s="274"/>
      <c r="H144" s="243"/>
      <c r="I144" s="275"/>
      <c r="J144" s="364"/>
      <c r="K144" s="501"/>
      <c r="L144" s="77" t="s">
        <v>479</v>
      </c>
      <c r="N144" s="92" t="str">
        <f t="shared" si="8"/>
        <v>&lt;&lt;</v>
      </c>
      <c r="O144" s="14"/>
    </row>
    <row r="145" spans="1:15" ht="25.5" customHeight="1">
      <c r="A145" s="226" t="s">
        <v>360</v>
      </c>
      <c r="B145" s="332" t="s">
        <v>69</v>
      </c>
      <c r="C145" s="294"/>
      <c r="D145" s="482"/>
      <c r="E145" s="245"/>
      <c r="F145" s="280"/>
      <c r="G145" s="279"/>
      <c r="H145" s="245"/>
      <c r="I145" s="280"/>
      <c r="J145" s="368"/>
      <c r="K145" s="490"/>
      <c r="L145" s="77" t="s">
        <v>479</v>
      </c>
      <c r="N145" s="92" t="str">
        <f t="shared" si="8"/>
        <v>&lt;&lt;</v>
      </c>
      <c r="O145" s="14"/>
    </row>
    <row r="146" spans="1:15" ht="25.5" customHeight="1">
      <c r="A146" s="226" t="s">
        <v>361</v>
      </c>
      <c r="B146" s="332" t="s">
        <v>70</v>
      </c>
      <c r="C146" s="294"/>
      <c r="D146" s="482"/>
      <c r="E146" s="245"/>
      <c r="F146" s="280"/>
      <c r="G146" s="279"/>
      <c r="H146" s="245"/>
      <c r="I146" s="280"/>
      <c r="J146" s="368"/>
      <c r="K146" s="490"/>
      <c r="L146" s="77" t="s">
        <v>479</v>
      </c>
      <c r="N146" s="92" t="str">
        <f t="shared" si="8"/>
        <v>&lt;&lt;</v>
      </c>
      <c r="O146" s="14"/>
    </row>
    <row r="147" spans="1:15" ht="25.5" customHeight="1">
      <c r="A147" s="291" t="s">
        <v>362</v>
      </c>
      <c r="B147" s="289" t="s">
        <v>71</v>
      </c>
      <c r="C147" s="310"/>
      <c r="D147" s="483"/>
      <c r="E147" s="308"/>
      <c r="F147" s="314"/>
      <c r="G147" s="313"/>
      <c r="H147" s="308"/>
      <c r="I147" s="314"/>
      <c r="J147" s="379"/>
      <c r="K147" s="491"/>
      <c r="L147" s="77" t="s">
        <v>479</v>
      </c>
      <c r="N147" s="92" t="str">
        <f t="shared" si="8"/>
        <v>&lt;&lt;</v>
      </c>
      <c r="O147" s="14"/>
    </row>
    <row r="148" spans="1:15" ht="6" customHeight="1">
      <c r="A148" s="787"/>
      <c r="B148" s="787"/>
      <c r="C148" s="787"/>
      <c r="D148" s="787"/>
      <c r="E148" s="787"/>
      <c r="F148" s="787"/>
      <c r="G148" s="787"/>
      <c r="H148" s="787"/>
      <c r="I148" s="787"/>
      <c r="J148" s="787"/>
      <c r="K148" s="787"/>
      <c r="N148" s="92"/>
      <c r="O148" s="14"/>
    </row>
    <row r="149" spans="1:15" ht="24" customHeight="1">
      <c r="A149" s="307"/>
      <c r="B149" s="339" t="s">
        <v>72</v>
      </c>
      <c r="C149" s="771"/>
      <c r="D149" s="771"/>
      <c r="E149" s="771"/>
      <c r="F149" s="771"/>
      <c r="G149" s="771"/>
      <c r="H149" s="771"/>
      <c r="I149" s="771"/>
      <c r="J149" s="771"/>
      <c r="K149" s="772"/>
      <c r="N149" s="94"/>
      <c r="O149" s="14"/>
    </row>
    <row r="150" spans="1:15" ht="25.5" customHeight="1">
      <c r="A150" s="315" t="s">
        <v>363</v>
      </c>
      <c r="B150" s="253" t="s">
        <v>73</v>
      </c>
      <c r="C150" s="259"/>
      <c r="D150" s="487"/>
      <c r="E150" s="260"/>
      <c r="F150" s="261"/>
      <c r="G150" s="259"/>
      <c r="H150" s="260"/>
      <c r="I150" s="261"/>
      <c r="J150" s="386"/>
      <c r="K150" s="502"/>
      <c r="L150" s="77" t="s">
        <v>419</v>
      </c>
      <c r="N150" s="92" t="str">
        <f>IF(OR(COUNTIF(C150:F150,"x")&gt;1,COUNTIF(G150:I150,"x")&gt;1),"Kies één optie",IF(AND(OR(C150="x",D150="x",E150="x",F150="x"),OR(G150="x",H150="x",I150="x")),"","&lt;&lt;"))</f>
        <v>&lt;&lt;</v>
      </c>
      <c r="O150" s="14"/>
    </row>
    <row r="151" spans="1:15" ht="36" customHeight="1">
      <c r="A151" s="291" t="s">
        <v>364</v>
      </c>
      <c r="B151" s="258" t="s">
        <v>74</v>
      </c>
      <c r="C151" s="313"/>
      <c r="D151" s="483"/>
      <c r="E151" s="308"/>
      <c r="F151" s="314"/>
      <c r="G151" s="313"/>
      <c r="H151" s="308"/>
      <c r="I151" s="314"/>
      <c r="J151" s="387"/>
      <c r="K151" s="491"/>
      <c r="L151" s="77" t="s">
        <v>419</v>
      </c>
      <c r="N151" s="92" t="str">
        <f>IF(OR(COUNTIF(C151:F151,"x")&gt;1,COUNTIF(G151:I151,"x")&gt;1),"Kies één optie",IF(AND(OR(C151="x",D151="x",E151="x",F151="x"),OR(G151="x",H151="x",I151="x")),"","&lt;&lt;"))</f>
        <v>&lt;&lt;</v>
      </c>
      <c r="O151" s="14"/>
    </row>
    <row r="152" spans="1:15">
      <c r="A152" s="61"/>
      <c r="B152" s="28"/>
      <c r="C152" s="28"/>
      <c r="D152" s="28"/>
      <c r="E152" s="28"/>
      <c r="F152" s="28"/>
      <c r="G152" s="28"/>
      <c r="H152" s="28"/>
      <c r="I152" s="28"/>
      <c r="J152" s="28"/>
      <c r="K152" s="28"/>
      <c r="N152" s="94"/>
      <c r="O152" s="14"/>
    </row>
    <row r="153" spans="1:15">
      <c r="A153" s="532"/>
      <c r="B153" s="518" t="s">
        <v>593</v>
      </c>
      <c r="C153" s="788" t="str">
        <f>IF(COUNTIF(M155:M161,"ja")&lt;7,"Nog niet alle verplichte vragen zijn (volledig) beantwoord","Ga verder met Deel 4")</f>
        <v>Nog niet alle verplichte vragen zijn (volledig) beantwoord</v>
      </c>
      <c r="D153" s="789"/>
      <c r="E153" s="789"/>
      <c r="F153" s="789"/>
      <c r="G153" s="789"/>
      <c r="H153" s="789"/>
      <c r="I153" s="789"/>
      <c r="J153" s="789"/>
      <c r="K153" s="790"/>
      <c r="L153" s="82">
        <f>COUNTIF(L7:L151,"x")</f>
        <v>59</v>
      </c>
      <c r="M153" s="82"/>
      <c r="N153" s="94"/>
      <c r="O153" s="14"/>
    </row>
    <row r="154" spans="1:15">
      <c r="A154" s="61"/>
      <c r="B154" s="28"/>
      <c r="C154" s="795" t="str">
        <f>IF(C153="Nog niet alle verplichte vragen zijn (volledig) beantwoord","bij de met rood gemarkeerde onderdelen:","Alle onderdelen bij Deel 3 zijn voldoende ingevuld:")</f>
        <v>bij de met rood gemarkeerde onderdelen:</v>
      </c>
      <c r="D154" s="796"/>
      <c r="E154" s="796"/>
      <c r="F154" s="796"/>
      <c r="G154" s="796"/>
      <c r="H154" s="796"/>
      <c r="I154" s="796"/>
      <c r="J154" s="796"/>
      <c r="K154" s="797"/>
      <c r="M154" s="2" t="s">
        <v>478</v>
      </c>
      <c r="N154" s="94"/>
      <c r="O154" s="14"/>
    </row>
    <row r="155" spans="1:15">
      <c r="A155" s="61"/>
      <c r="B155" s="28"/>
      <c r="C155" s="781" t="s">
        <v>472</v>
      </c>
      <c r="D155" s="782"/>
      <c r="E155" s="782"/>
      <c r="F155" s="782"/>
      <c r="G155" s="782"/>
      <c r="H155" s="782"/>
      <c r="I155" s="782"/>
      <c r="J155" s="782"/>
      <c r="K155" s="783"/>
      <c r="L155" s="77">
        <f>COUNTIF(L7:L15,"x")</f>
        <v>8</v>
      </c>
      <c r="M155" t="str">
        <f>IF(OR(COUNTIF(C7:F15,"x")&lt;L155,COUNTIF(G7:I15,"x")&lt;L155),"nee","ja")</f>
        <v>nee</v>
      </c>
      <c r="N155" s="94"/>
      <c r="O155" s="14"/>
    </row>
    <row r="156" spans="1:15">
      <c r="A156" s="61"/>
      <c r="B156" s="28"/>
      <c r="C156" s="781" t="s">
        <v>629</v>
      </c>
      <c r="D156" s="782"/>
      <c r="E156" s="782"/>
      <c r="F156" s="782"/>
      <c r="G156" s="782"/>
      <c r="H156" s="782"/>
      <c r="I156" s="782"/>
      <c r="J156" s="782"/>
      <c r="K156" s="783"/>
      <c r="L156" s="77">
        <f>COUNTIF(L18:L21,"x")</f>
        <v>4</v>
      </c>
      <c r="M156" t="str">
        <f>IF(OR(COUNTIF(C18:F21,"x")&lt;L156,COUNTIF(G18:I21,"x")&lt;L156),"nee","ja")</f>
        <v>nee</v>
      </c>
      <c r="N156" s="94"/>
      <c r="O156" s="14"/>
    </row>
    <row r="157" spans="1:15">
      <c r="A157" s="61"/>
      <c r="B157" s="28"/>
      <c r="C157" s="781" t="s">
        <v>474</v>
      </c>
      <c r="D157" s="782"/>
      <c r="E157" s="782"/>
      <c r="F157" s="782"/>
      <c r="G157" s="782"/>
      <c r="H157" s="782"/>
      <c r="I157" s="782"/>
      <c r="J157" s="782"/>
      <c r="K157" s="783"/>
      <c r="L157" s="77">
        <f>COUNTIF(L25:L34,"x")</f>
        <v>7</v>
      </c>
      <c r="M157" t="str">
        <f>IF(OR(COUNTIF(C25:F34,"x")&lt;L157,COUNTIF(G25:I34,"x")&lt;L157),"nee","ja")</f>
        <v>nee</v>
      </c>
      <c r="N157" s="94"/>
      <c r="O157" s="14"/>
    </row>
    <row r="158" spans="1:15">
      <c r="A158" s="61"/>
      <c r="B158" s="28"/>
      <c r="C158" s="781" t="s">
        <v>473</v>
      </c>
      <c r="D158" s="782"/>
      <c r="E158" s="782"/>
      <c r="F158" s="782"/>
      <c r="G158" s="782"/>
      <c r="H158" s="782"/>
      <c r="I158" s="782"/>
      <c r="J158" s="782"/>
      <c r="K158" s="783"/>
      <c r="L158" s="77">
        <f>COUNTIF(L38:L41,"x")</f>
        <v>4</v>
      </c>
      <c r="M158" t="str">
        <f>IF(OR(COUNTIF(C38:F41,"x")&lt;L158,COUNTIF(G38:I41,"x")&lt;L158),"nee","ja")</f>
        <v>nee</v>
      </c>
      <c r="N158" s="94"/>
      <c r="O158" s="14"/>
    </row>
    <row r="159" spans="1:15">
      <c r="A159" s="61"/>
      <c r="B159" s="28"/>
      <c r="C159" s="781" t="s">
        <v>475</v>
      </c>
      <c r="D159" s="782"/>
      <c r="E159" s="782"/>
      <c r="F159" s="782"/>
      <c r="G159" s="782"/>
      <c r="H159" s="782"/>
      <c r="I159" s="782"/>
      <c r="J159" s="782"/>
      <c r="K159" s="783"/>
      <c r="L159" s="77">
        <f>COUNTIF(L50:L78,"x")</f>
        <v>26</v>
      </c>
      <c r="M159" t="str">
        <f>IF(OR(COUNTIF(C50:F78,"x")&lt;L159,COUNTIF(G50:I78,"x")&lt;L159),"nee","ja")</f>
        <v>nee</v>
      </c>
      <c r="N159" s="94"/>
      <c r="O159" s="14"/>
    </row>
    <row r="160" spans="1:15">
      <c r="A160" s="61"/>
      <c r="B160" s="28"/>
      <c r="C160" s="781" t="s">
        <v>476</v>
      </c>
      <c r="D160" s="782"/>
      <c r="E160" s="782"/>
      <c r="F160" s="782"/>
      <c r="G160" s="782"/>
      <c r="H160" s="782"/>
      <c r="I160" s="782"/>
      <c r="J160" s="782"/>
      <c r="K160" s="783"/>
      <c r="L160" s="77">
        <f>COUNTIF(L97:L104,"x")</f>
        <v>8</v>
      </c>
      <c r="M160" t="str">
        <f>IF(OR(COUNTIF(C97:F104,"x")&lt;L160,COUNTIF(G97:I104,"x")&lt;L160),"nee","ja")</f>
        <v>nee</v>
      </c>
      <c r="N160" s="94"/>
      <c r="O160" s="14"/>
    </row>
    <row r="161" spans="1:15">
      <c r="A161" s="61"/>
      <c r="B161" s="28"/>
      <c r="C161" s="791" t="s">
        <v>477</v>
      </c>
      <c r="D161" s="792"/>
      <c r="E161" s="792"/>
      <c r="F161" s="792"/>
      <c r="G161" s="792"/>
      <c r="H161" s="792"/>
      <c r="I161" s="792"/>
      <c r="J161" s="792"/>
      <c r="K161" s="793"/>
      <c r="L161" s="83">
        <f>COUNTIF(L150:L151,"x")</f>
        <v>2</v>
      </c>
      <c r="M161" t="str">
        <f>IF(OR(COUNTIF(C150:F151,"x")&lt;L161,COUNTIF(G150:I151,"x")&lt;L161),"nee","ja")</f>
        <v>nee</v>
      </c>
      <c r="N161" s="94"/>
      <c r="O161" s="14"/>
    </row>
    <row r="162" spans="1:15">
      <c r="A162" s="61"/>
      <c r="B162" s="28"/>
      <c r="C162" s="28"/>
      <c r="D162" s="28"/>
      <c r="E162" s="28"/>
      <c r="F162" s="28"/>
      <c r="G162" s="28"/>
      <c r="H162" s="28"/>
      <c r="I162" s="28"/>
      <c r="J162" s="28"/>
      <c r="K162" s="28"/>
      <c r="L162" s="77">
        <f>SUM(L155:L161)</f>
        <v>59</v>
      </c>
      <c r="N162" s="94"/>
      <c r="O162" s="14"/>
    </row>
    <row r="163" spans="1:15" ht="9" customHeight="1">
      <c r="A163" s="33"/>
      <c r="B163" s="31"/>
      <c r="C163" s="31"/>
      <c r="D163" s="31"/>
      <c r="E163" s="31"/>
      <c r="F163" s="31"/>
      <c r="G163" s="31"/>
      <c r="H163" s="31"/>
      <c r="I163" s="31"/>
      <c r="J163" s="31"/>
      <c r="K163" s="31"/>
      <c r="L163" s="84"/>
      <c r="M163" s="84"/>
      <c r="N163" s="97"/>
      <c r="O163" s="14"/>
    </row>
    <row r="164" spans="1:15" s="6" customFormat="1" ht="18.75" customHeight="1">
      <c r="A164" s="794" t="str">
        <f>IF(C153="Ga verder met Deel 4","","&lt;&lt; = nog niet (volledig) ingevuld: 'aanwezigheid' én 'mate van belang' ingevuld?")</f>
        <v>&lt;&lt; = nog niet (volledig) ingevuld: 'aanwezigheid' én 'mate van belang' ingevuld?</v>
      </c>
      <c r="B164" s="794"/>
      <c r="C164" s="794"/>
      <c r="D164" s="794"/>
      <c r="E164" s="794"/>
      <c r="F164" s="794"/>
      <c r="G164" s="794"/>
      <c r="H164" s="794"/>
      <c r="I164" s="794"/>
      <c r="J164" s="794"/>
      <c r="K164" s="794"/>
      <c r="L164" s="67"/>
      <c r="M164" s="67"/>
      <c r="N164" s="94"/>
      <c r="O164" s="3"/>
    </row>
    <row r="165" spans="1:15" s="6" customFormat="1" hidden="1">
      <c r="A165" s="770"/>
      <c r="B165" s="770"/>
      <c r="C165" s="770"/>
      <c r="D165" s="770"/>
      <c r="E165" s="770"/>
      <c r="F165" s="770"/>
      <c r="G165" s="770"/>
      <c r="H165" s="770"/>
      <c r="I165" s="770"/>
      <c r="J165" s="770"/>
      <c r="K165" s="770"/>
      <c r="L165" s="67"/>
      <c r="M165" s="67"/>
      <c r="N165" s="94"/>
      <c r="O165" s="3"/>
    </row>
    <row r="166" spans="1:15" s="6" customFormat="1" hidden="1">
      <c r="A166" s="34"/>
      <c r="B166" s="32"/>
      <c r="C166" s="32"/>
      <c r="D166" s="32"/>
      <c r="E166" s="32"/>
      <c r="F166" s="32"/>
      <c r="G166" s="28"/>
      <c r="H166" s="32"/>
      <c r="I166" s="32"/>
      <c r="J166" s="32"/>
      <c r="K166" s="32"/>
      <c r="L166" s="85"/>
      <c r="M166" s="85"/>
      <c r="N166" s="99"/>
    </row>
    <row r="167" spans="1:15" s="6" customFormat="1" hidden="1">
      <c r="A167" s="87"/>
      <c r="G167" s="3"/>
      <c r="J167" s="7"/>
      <c r="L167" s="85"/>
      <c r="M167" s="85"/>
      <c r="N167" s="99"/>
    </row>
    <row r="168" spans="1:15" s="6" customFormat="1" hidden="1">
      <c r="A168" s="87"/>
      <c r="G168" s="3"/>
      <c r="J168" s="7"/>
      <c r="L168" s="85"/>
      <c r="M168" s="85"/>
      <c r="N168" s="99"/>
    </row>
    <row r="169" spans="1:15" s="6" customFormat="1" hidden="1">
      <c r="A169" s="87"/>
      <c r="G169" s="3"/>
      <c r="J169" s="7"/>
      <c r="L169" s="85"/>
      <c r="M169" s="85"/>
      <c r="N169" s="99"/>
    </row>
    <row r="170" spans="1:15" s="6" customFormat="1" hidden="1">
      <c r="A170" s="87"/>
      <c r="G170" s="3"/>
      <c r="J170" s="7"/>
      <c r="L170" s="85"/>
      <c r="M170" s="85"/>
      <c r="N170" s="99"/>
    </row>
    <row r="171" spans="1:15" s="6" customFormat="1" hidden="1">
      <c r="A171" s="87"/>
      <c r="G171" s="3"/>
      <c r="J171" s="7"/>
      <c r="L171" s="85"/>
      <c r="M171" s="85"/>
      <c r="N171" s="99"/>
    </row>
    <row r="172" spans="1:15" s="6" customFormat="1" hidden="1">
      <c r="A172" s="87"/>
      <c r="G172" s="3"/>
      <c r="J172" s="7"/>
      <c r="L172" s="85"/>
      <c r="M172" s="85"/>
      <c r="N172" s="99"/>
    </row>
    <row r="173" spans="1:15" s="6" customFormat="1" hidden="1">
      <c r="A173" s="87"/>
      <c r="G173" s="3"/>
      <c r="J173" s="7"/>
      <c r="L173" s="85"/>
      <c r="M173" s="85"/>
      <c r="N173" s="99"/>
    </row>
    <row r="174" spans="1:15" s="6" customFormat="1" hidden="1">
      <c r="A174" s="87"/>
      <c r="G174" s="3"/>
      <c r="J174" s="7"/>
      <c r="L174" s="85"/>
      <c r="M174" s="85"/>
      <c r="N174" s="99"/>
    </row>
    <row r="175" spans="1:15" s="6" customFormat="1" hidden="1">
      <c r="A175" s="87"/>
      <c r="G175" s="3"/>
      <c r="J175" s="7"/>
      <c r="L175" s="85"/>
      <c r="M175" s="85"/>
      <c r="N175" s="99"/>
    </row>
    <row r="176" spans="1:15" s="6" customFormat="1" hidden="1">
      <c r="A176" s="87"/>
      <c r="G176" s="3"/>
      <c r="J176" s="7"/>
      <c r="L176" s="85"/>
      <c r="M176" s="85"/>
      <c r="N176" s="99"/>
    </row>
    <row r="177" spans="1:14" s="6" customFormat="1" hidden="1">
      <c r="A177" s="87"/>
      <c r="G177" s="3"/>
      <c r="J177" s="7"/>
      <c r="L177" s="85"/>
      <c r="M177" s="85"/>
      <c r="N177" s="99"/>
    </row>
    <row r="178" spans="1:14" s="6" customFormat="1" hidden="1">
      <c r="A178" s="87"/>
      <c r="G178" s="3"/>
      <c r="J178" s="7"/>
      <c r="L178" s="85"/>
      <c r="M178" s="85"/>
      <c r="N178" s="99"/>
    </row>
    <row r="179" spans="1:14" s="6" customFormat="1" hidden="1">
      <c r="A179" s="87"/>
      <c r="G179" s="3"/>
      <c r="J179" s="7"/>
      <c r="L179" s="85"/>
      <c r="M179" s="85"/>
      <c r="N179" s="99"/>
    </row>
    <row r="180" spans="1:14" s="6" customFormat="1" hidden="1">
      <c r="A180" s="87"/>
      <c r="G180" s="3"/>
      <c r="J180" s="7"/>
      <c r="L180" s="85"/>
      <c r="M180" s="85"/>
      <c r="N180" s="99"/>
    </row>
    <row r="181" spans="1:14" s="6" customFormat="1" hidden="1">
      <c r="A181" s="87"/>
      <c r="G181" s="3"/>
      <c r="J181" s="7"/>
      <c r="L181" s="85"/>
      <c r="M181" s="85"/>
      <c r="N181" s="99"/>
    </row>
    <row r="182" spans="1:14" s="6" customFormat="1" hidden="1">
      <c r="A182" s="87"/>
      <c r="G182" s="3"/>
      <c r="J182" s="7"/>
      <c r="L182" s="85"/>
      <c r="M182" s="85"/>
      <c r="N182" s="99"/>
    </row>
    <row r="183" spans="1:14" s="6" customFormat="1" hidden="1">
      <c r="A183" s="87"/>
      <c r="G183" s="3"/>
      <c r="J183" s="7"/>
      <c r="L183" s="85"/>
      <c r="M183" s="85"/>
      <c r="N183" s="99"/>
    </row>
    <row r="184" spans="1:14" s="6" customFormat="1" hidden="1">
      <c r="A184" s="87"/>
      <c r="G184" s="3"/>
      <c r="J184" s="7"/>
      <c r="L184" s="85"/>
      <c r="M184" s="85"/>
      <c r="N184" s="99"/>
    </row>
    <row r="185" spans="1:14" s="6" customFormat="1" hidden="1">
      <c r="A185" s="87"/>
      <c r="G185" s="3"/>
      <c r="J185" s="7"/>
      <c r="L185" s="85"/>
      <c r="M185" s="85"/>
      <c r="N185" s="99"/>
    </row>
    <row r="186" spans="1:14" s="6" customFormat="1" hidden="1">
      <c r="A186" s="87"/>
      <c r="G186" s="3"/>
      <c r="J186" s="7"/>
      <c r="L186" s="85"/>
      <c r="M186" s="85"/>
      <c r="N186" s="99"/>
    </row>
    <row r="187" spans="1:14" s="6" customFormat="1" hidden="1">
      <c r="A187" s="87"/>
      <c r="G187" s="3"/>
      <c r="J187" s="7"/>
      <c r="L187" s="85"/>
      <c r="M187" s="85"/>
      <c r="N187" s="99"/>
    </row>
    <row r="188" spans="1:14" s="6" customFormat="1" hidden="1">
      <c r="A188" s="87"/>
      <c r="G188" s="3"/>
      <c r="J188" s="7"/>
      <c r="L188" s="85"/>
      <c r="M188" s="85"/>
      <c r="N188" s="99"/>
    </row>
    <row r="189" spans="1:14" s="6" customFormat="1" hidden="1">
      <c r="A189" s="87"/>
      <c r="G189" s="3"/>
      <c r="J189" s="7"/>
      <c r="L189" s="85"/>
      <c r="M189" s="85"/>
      <c r="N189" s="99"/>
    </row>
    <row r="190" spans="1:14" s="6" customFormat="1" hidden="1">
      <c r="A190" s="87"/>
      <c r="G190" s="3"/>
      <c r="J190" s="7"/>
      <c r="L190" s="85"/>
      <c r="M190" s="85"/>
      <c r="N190" s="99"/>
    </row>
    <row r="191" spans="1:14" s="6" customFormat="1" hidden="1">
      <c r="A191" s="87"/>
      <c r="G191" s="3"/>
      <c r="J191" s="7"/>
      <c r="L191" s="85"/>
      <c r="M191" s="85"/>
      <c r="N191" s="99"/>
    </row>
    <row r="192" spans="1:14" s="6" customFormat="1" hidden="1">
      <c r="A192" s="87"/>
      <c r="G192" s="3"/>
      <c r="J192" s="7"/>
      <c r="L192" s="85"/>
      <c r="M192" s="85"/>
      <c r="N192" s="99"/>
    </row>
    <row r="193" spans="1:14" s="6" customFormat="1" hidden="1">
      <c r="A193" s="87"/>
      <c r="G193" s="3"/>
      <c r="J193" s="7"/>
      <c r="L193" s="85"/>
      <c r="M193" s="85"/>
      <c r="N193" s="99"/>
    </row>
    <row r="194" spans="1:14" s="6" customFormat="1" hidden="1">
      <c r="A194" s="87"/>
      <c r="G194" s="3"/>
      <c r="J194" s="7"/>
      <c r="L194" s="85"/>
      <c r="M194" s="85"/>
      <c r="N194" s="99"/>
    </row>
    <row r="195" spans="1:14" s="6" customFormat="1" hidden="1">
      <c r="A195" s="87"/>
      <c r="G195" s="3"/>
      <c r="J195" s="7"/>
      <c r="L195" s="85"/>
      <c r="M195" s="85"/>
      <c r="N195" s="99"/>
    </row>
    <row r="196" spans="1:14" s="6" customFormat="1" hidden="1">
      <c r="A196" s="87"/>
      <c r="G196" s="3"/>
      <c r="J196" s="7"/>
      <c r="L196" s="85"/>
      <c r="M196" s="85"/>
      <c r="N196" s="99"/>
    </row>
    <row r="197" spans="1:14" s="6" customFormat="1" hidden="1">
      <c r="A197" s="87"/>
      <c r="G197" s="3"/>
      <c r="J197" s="7"/>
      <c r="L197" s="85"/>
      <c r="M197" s="85"/>
      <c r="N197" s="99"/>
    </row>
    <row r="198" spans="1:14" s="6" customFormat="1" hidden="1">
      <c r="A198" s="87"/>
      <c r="G198" s="3"/>
      <c r="J198" s="7"/>
      <c r="L198" s="85"/>
      <c r="M198" s="85"/>
      <c r="N198" s="99"/>
    </row>
    <row r="199" spans="1:14" s="6" customFormat="1" hidden="1">
      <c r="A199" s="87"/>
      <c r="G199" s="3"/>
      <c r="J199" s="7"/>
      <c r="L199" s="85"/>
      <c r="M199" s="85"/>
      <c r="N199" s="99"/>
    </row>
    <row r="200" spans="1:14" s="6" customFormat="1" hidden="1">
      <c r="A200" s="87"/>
      <c r="G200" s="3"/>
      <c r="J200" s="7"/>
      <c r="L200" s="85"/>
      <c r="M200" s="85"/>
      <c r="N200" s="99"/>
    </row>
    <row r="201" spans="1:14" s="6" customFormat="1" hidden="1">
      <c r="A201" s="87"/>
      <c r="G201" s="3"/>
      <c r="J201" s="7"/>
      <c r="L201" s="85"/>
      <c r="M201" s="85"/>
      <c r="N201" s="99"/>
    </row>
    <row r="202" spans="1:14" s="6" customFormat="1" hidden="1">
      <c r="A202" s="87"/>
      <c r="G202" s="3"/>
      <c r="J202" s="7"/>
      <c r="L202" s="85"/>
      <c r="M202" s="85"/>
      <c r="N202" s="99"/>
    </row>
    <row r="203" spans="1:14" s="6" customFormat="1" hidden="1">
      <c r="A203" s="87"/>
      <c r="G203" s="3"/>
      <c r="J203" s="7"/>
      <c r="L203" s="85"/>
      <c r="M203" s="85"/>
      <c r="N203" s="99"/>
    </row>
    <row r="204" spans="1:14" s="6" customFormat="1" hidden="1">
      <c r="A204" s="87"/>
      <c r="G204" s="3"/>
      <c r="J204" s="7"/>
      <c r="L204" s="85"/>
      <c r="M204" s="85"/>
      <c r="N204" s="99"/>
    </row>
    <row r="205" spans="1:14" s="6" customFormat="1" hidden="1">
      <c r="A205" s="87"/>
      <c r="G205" s="3"/>
      <c r="J205" s="7"/>
      <c r="L205" s="85"/>
      <c r="M205" s="85"/>
      <c r="N205" s="99"/>
    </row>
    <row r="206" spans="1:14" s="6" customFormat="1" hidden="1">
      <c r="A206" s="87"/>
      <c r="G206" s="3"/>
      <c r="J206" s="7"/>
      <c r="L206" s="85"/>
      <c r="M206" s="85"/>
      <c r="N206" s="99"/>
    </row>
    <row r="207" spans="1:14" s="6" customFormat="1" hidden="1">
      <c r="A207" s="87"/>
      <c r="G207" s="3"/>
      <c r="J207" s="7"/>
      <c r="L207" s="85"/>
      <c r="M207" s="85"/>
      <c r="N207" s="99"/>
    </row>
    <row r="208" spans="1:14" s="6" customFormat="1" hidden="1">
      <c r="A208" s="87"/>
      <c r="G208" s="3"/>
      <c r="J208" s="7"/>
      <c r="L208" s="85"/>
      <c r="M208" s="85"/>
      <c r="N208" s="99"/>
    </row>
    <row r="209" spans="1:14" s="6" customFormat="1" hidden="1">
      <c r="A209" s="87"/>
      <c r="G209" s="3"/>
      <c r="J209" s="7"/>
      <c r="L209" s="85"/>
      <c r="M209" s="85"/>
      <c r="N209" s="99"/>
    </row>
    <row r="210" spans="1:14" s="6" customFormat="1" hidden="1">
      <c r="A210" s="87"/>
      <c r="G210" s="3"/>
      <c r="J210" s="7"/>
      <c r="L210" s="85"/>
      <c r="M210" s="85"/>
      <c r="N210" s="99"/>
    </row>
    <row r="211" spans="1:14" s="6" customFormat="1" hidden="1">
      <c r="A211" s="87"/>
      <c r="G211" s="3"/>
      <c r="J211" s="7"/>
      <c r="L211" s="85"/>
      <c r="M211" s="85"/>
      <c r="N211" s="99"/>
    </row>
    <row r="212" spans="1:14" s="6" customFormat="1" hidden="1">
      <c r="A212" s="87"/>
      <c r="G212" s="3"/>
      <c r="J212" s="7"/>
      <c r="L212" s="85"/>
      <c r="M212" s="85"/>
      <c r="N212" s="99"/>
    </row>
    <row r="213" spans="1:14" s="6" customFormat="1" hidden="1">
      <c r="A213" s="87"/>
      <c r="G213" s="3"/>
      <c r="J213" s="7"/>
      <c r="L213" s="85"/>
      <c r="M213" s="85"/>
      <c r="N213" s="99"/>
    </row>
    <row r="214" spans="1:14" s="6" customFormat="1" hidden="1">
      <c r="A214" s="87"/>
      <c r="G214" s="3"/>
      <c r="J214" s="7"/>
      <c r="L214" s="85"/>
      <c r="M214" s="85"/>
      <c r="N214" s="99"/>
    </row>
    <row r="215" spans="1:14" s="6" customFormat="1" hidden="1">
      <c r="A215" s="87"/>
      <c r="G215" s="3"/>
      <c r="J215" s="7"/>
      <c r="L215" s="85"/>
      <c r="M215" s="85"/>
      <c r="N215" s="99"/>
    </row>
    <row r="216" spans="1:14" s="6" customFormat="1" hidden="1">
      <c r="A216" s="87"/>
      <c r="G216" s="3"/>
      <c r="J216" s="7"/>
      <c r="L216" s="85"/>
      <c r="M216" s="85"/>
      <c r="N216" s="99"/>
    </row>
    <row r="217" spans="1:14" s="6" customFormat="1" hidden="1">
      <c r="A217" s="87"/>
      <c r="G217" s="3"/>
      <c r="J217" s="7"/>
      <c r="L217" s="85"/>
      <c r="M217" s="85"/>
      <c r="N217" s="99"/>
    </row>
    <row r="218" spans="1:14" s="6" customFormat="1" hidden="1">
      <c r="A218" s="87"/>
      <c r="G218" s="3"/>
      <c r="J218" s="7"/>
      <c r="L218" s="85"/>
      <c r="M218" s="85"/>
      <c r="N218" s="99"/>
    </row>
    <row r="219" spans="1:14" s="6" customFormat="1" hidden="1">
      <c r="A219" s="87"/>
      <c r="G219" s="3"/>
      <c r="J219" s="7"/>
      <c r="L219" s="85"/>
      <c r="M219" s="85"/>
      <c r="N219" s="99"/>
    </row>
    <row r="220" spans="1:14" s="6" customFormat="1" hidden="1">
      <c r="A220" s="87"/>
      <c r="G220" s="3"/>
      <c r="J220" s="7"/>
      <c r="L220" s="85"/>
      <c r="M220" s="85"/>
      <c r="N220" s="99"/>
    </row>
    <row r="221" spans="1:14" s="6" customFormat="1" hidden="1">
      <c r="A221" s="87"/>
      <c r="G221" s="3"/>
      <c r="J221" s="7"/>
      <c r="L221" s="85"/>
      <c r="M221" s="85"/>
      <c r="N221" s="99"/>
    </row>
    <row r="222" spans="1:14" s="6" customFormat="1" hidden="1">
      <c r="A222" s="87"/>
      <c r="G222" s="3"/>
      <c r="J222" s="7"/>
      <c r="L222" s="85"/>
      <c r="M222" s="85"/>
      <c r="N222" s="99"/>
    </row>
    <row r="223" spans="1:14" s="6" customFormat="1" hidden="1">
      <c r="A223" s="87"/>
      <c r="G223" s="3"/>
      <c r="J223" s="7"/>
      <c r="L223" s="85"/>
      <c r="M223" s="85"/>
      <c r="N223" s="99"/>
    </row>
    <row r="224" spans="1:14" s="6" customFormat="1" hidden="1">
      <c r="A224" s="87"/>
      <c r="G224" s="3"/>
      <c r="J224" s="7"/>
      <c r="L224" s="85"/>
      <c r="M224" s="85"/>
      <c r="N224" s="99"/>
    </row>
    <row r="225" spans="1:14" s="6" customFormat="1" hidden="1">
      <c r="A225" s="87"/>
      <c r="G225" s="3"/>
      <c r="J225" s="7"/>
      <c r="L225" s="85"/>
      <c r="M225" s="85"/>
      <c r="N225" s="99"/>
    </row>
    <row r="226" spans="1:14" s="6" customFormat="1" hidden="1">
      <c r="A226" s="87"/>
      <c r="G226" s="3"/>
      <c r="J226" s="7"/>
      <c r="L226" s="85"/>
      <c r="M226" s="85"/>
      <c r="N226" s="99"/>
    </row>
    <row r="227" spans="1:14" s="6" customFormat="1" hidden="1">
      <c r="A227" s="87"/>
      <c r="G227" s="3"/>
      <c r="J227" s="7"/>
      <c r="L227" s="85"/>
      <c r="M227" s="85"/>
      <c r="N227" s="99"/>
    </row>
    <row r="228" spans="1:14" s="6" customFormat="1" hidden="1">
      <c r="A228" s="87"/>
      <c r="G228" s="3"/>
      <c r="J228" s="7"/>
      <c r="L228" s="85"/>
      <c r="M228" s="85"/>
      <c r="N228" s="99"/>
    </row>
    <row r="229" spans="1:14" s="6" customFormat="1" hidden="1">
      <c r="A229" s="87"/>
      <c r="G229" s="3"/>
      <c r="J229" s="7"/>
      <c r="L229" s="85"/>
      <c r="M229" s="85"/>
      <c r="N229" s="99"/>
    </row>
    <row r="230" spans="1:14" s="6" customFormat="1" hidden="1">
      <c r="A230" s="87"/>
      <c r="G230" s="3"/>
      <c r="J230" s="7"/>
      <c r="L230" s="85"/>
      <c r="M230" s="85"/>
      <c r="N230" s="99"/>
    </row>
    <row r="231" spans="1:14" s="6" customFormat="1" hidden="1">
      <c r="A231" s="87"/>
      <c r="G231" s="3"/>
      <c r="J231" s="7"/>
      <c r="L231" s="85"/>
      <c r="M231" s="85"/>
      <c r="N231" s="99"/>
    </row>
    <row r="232" spans="1:14" s="6" customFormat="1" hidden="1">
      <c r="A232" s="87"/>
      <c r="G232" s="3"/>
      <c r="J232" s="7"/>
      <c r="L232" s="85"/>
      <c r="M232" s="85"/>
      <c r="N232" s="99"/>
    </row>
    <row r="233" spans="1:14" s="6" customFormat="1" hidden="1">
      <c r="A233" s="87"/>
      <c r="G233" s="3"/>
      <c r="J233" s="7"/>
      <c r="L233" s="85"/>
      <c r="M233" s="85"/>
      <c r="N233" s="99"/>
    </row>
    <row r="234" spans="1:14" s="6" customFormat="1" hidden="1">
      <c r="A234" s="87"/>
      <c r="G234" s="3"/>
      <c r="J234" s="7"/>
      <c r="L234" s="85"/>
      <c r="M234" s="85"/>
      <c r="N234" s="99"/>
    </row>
    <row r="235" spans="1:14" s="6" customFormat="1" hidden="1">
      <c r="A235" s="87"/>
      <c r="G235" s="3"/>
      <c r="J235" s="7"/>
      <c r="L235" s="85"/>
      <c r="M235" s="85"/>
      <c r="N235" s="99"/>
    </row>
    <row r="236" spans="1:14" s="6" customFormat="1" hidden="1">
      <c r="A236" s="87"/>
      <c r="G236" s="3"/>
      <c r="J236" s="7"/>
      <c r="L236" s="85"/>
      <c r="M236" s="85"/>
      <c r="N236" s="99"/>
    </row>
    <row r="237" spans="1:14" s="6" customFormat="1" hidden="1">
      <c r="A237" s="87"/>
      <c r="G237" s="3"/>
      <c r="J237" s="7"/>
      <c r="L237" s="85"/>
      <c r="M237" s="85"/>
      <c r="N237" s="99"/>
    </row>
    <row r="238" spans="1:14" s="6" customFormat="1" hidden="1">
      <c r="A238" s="87"/>
      <c r="G238" s="3"/>
      <c r="J238" s="7"/>
      <c r="L238" s="85"/>
      <c r="M238" s="85"/>
      <c r="N238" s="99"/>
    </row>
    <row r="239" spans="1:14" s="6" customFormat="1" hidden="1">
      <c r="A239" s="87"/>
      <c r="G239" s="3"/>
      <c r="J239" s="7"/>
      <c r="L239" s="85"/>
      <c r="M239" s="85"/>
      <c r="N239" s="99"/>
    </row>
    <row r="240" spans="1:14" s="6" customFormat="1" hidden="1">
      <c r="A240" s="87"/>
      <c r="G240" s="3"/>
      <c r="J240" s="7"/>
      <c r="L240" s="85"/>
      <c r="M240" s="85"/>
      <c r="N240" s="99"/>
    </row>
    <row r="241" spans="1:14" s="6" customFormat="1" hidden="1">
      <c r="A241" s="87"/>
      <c r="G241" s="3"/>
      <c r="J241" s="7"/>
      <c r="L241" s="85"/>
      <c r="M241" s="85"/>
      <c r="N241" s="99"/>
    </row>
    <row r="242" spans="1:14" s="6" customFormat="1" hidden="1">
      <c r="A242" s="87"/>
      <c r="G242" s="3"/>
      <c r="J242" s="7"/>
      <c r="L242" s="85"/>
      <c r="M242" s="85"/>
      <c r="N242" s="99"/>
    </row>
    <row r="243" spans="1:14" s="6" customFormat="1" hidden="1">
      <c r="A243" s="87"/>
      <c r="G243" s="3"/>
      <c r="J243" s="7"/>
      <c r="L243" s="85"/>
      <c r="M243" s="85"/>
      <c r="N243" s="99"/>
    </row>
    <row r="244" spans="1:14" s="6" customFormat="1" hidden="1">
      <c r="A244" s="87"/>
      <c r="G244" s="3"/>
      <c r="J244" s="7"/>
      <c r="L244" s="85"/>
      <c r="M244" s="85"/>
      <c r="N244" s="99"/>
    </row>
    <row r="245" spans="1:14" s="6" customFormat="1" hidden="1">
      <c r="A245" s="87"/>
      <c r="G245" s="3"/>
      <c r="J245" s="7"/>
      <c r="L245" s="85"/>
      <c r="M245" s="85"/>
      <c r="N245" s="99"/>
    </row>
    <row r="246" spans="1:14" s="6" customFormat="1" hidden="1">
      <c r="A246" s="87"/>
      <c r="G246" s="3"/>
      <c r="J246" s="7"/>
      <c r="L246" s="85"/>
      <c r="M246" s="85"/>
      <c r="N246" s="99"/>
    </row>
    <row r="247" spans="1:14" s="6" customFormat="1" hidden="1">
      <c r="A247" s="87"/>
      <c r="G247" s="3"/>
      <c r="J247" s="7"/>
      <c r="L247" s="85"/>
      <c r="M247" s="85"/>
      <c r="N247" s="99"/>
    </row>
    <row r="248" spans="1:14" s="6" customFormat="1" hidden="1">
      <c r="A248" s="87"/>
      <c r="G248" s="3"/>
      <c r="J248" s="7"/>
      <c r="L248" s="85"/>
      <c r="M248" s="85"/>
      <c r="N248" s="99"/>
    </row>
    <row r="249" spans="1:14" s="6" customFormat="1" hidden="1">
      <c r="A249" s="87"/>
      <c r="G249" s="3"/>
      <c r="J249" s="7"/>
      <c r="L249" s="85"/>
      <c r="M249" s="85"/>
      <c r="N249" s="99"/>
    </row>
    <row r="250" spans="1:14" s="6" customFormat="1" hidden="1">
      <c r="A250" s="87"/>
      <c r="G250" s="3"/>
      <c r="J250" s="7"/>
      <c r="L250" s="85"/>
      <c r="M250" s="85"/>
      <c r="N250" s="99"/>
    </row>
    <row r="251" spans="1:14" s="6" customFormat="1" hidden="1">
      <c r="A251" s="87"/>
      <c r="G251" s="3"/>
      <c r="J251" s="7"/>
      <c r="L251" s="85"/>
      <c r="M251" s="85"/>
      <c r="N251" s="99"/>
    </row>
    <row r="252" spans="1:14" s="6" customFormat="1" hidden="1">
      <c r="A252" s="87"/>
      <c r="G252" s="3"/>
      <c r="J252" s="7"/>
      <c r="L252" s="85"/>
      <c r="M252" s="85"/>
      <c r="N252" s="99"/>
    </row>
    <row r="253" spans="1:14" s="6" customFormat="1" hidden="1">
      <c r="A253" s="87"/>
      <c r="G253" s="3"/>
      <c r="J253" s="7"/>
      <c r="L253" s="85"/>
      <c r="M253" s="85"/>
      <c r="N253" s="99"/>
    </row>
    <row r="254" spans="1:14" s="6" customFormat="1" hidden="1">
      <c r="A254" s="87"/>
      <c r="G254" s="3"/>
      <c r="J254" s="7"/>
      <c r="L254" s="85"/>
      <c r="M254" s="85"/>
      <c r="N254" s="99"/>
    </row>
    <row r="255" spans="1:14" s="6" customFormat="1" hidden="1">
      <c r="A255" s="87"/>
      <c r="G255" s="3"/>
      <c r="J255" s="7"/>
      <c r="L255" s="85"/>
      <c r="M255" s="85"/>
      <c r="N255" s="99"/>
    </row>
    <row r="256" spans="1:14" s="6" customFormat="1" hidden="1">
      <c r="A256" s="87"/>
      <c r="G256" s="3"/>
      <c r="J256" s="7"/>
      <c r="L256" s="85"/>
      <c r="M256" s="85"/>
      <c r="N256" s="99"/>
    </row>
    <row r="257" spans="1:14" s="6" customFormat="1" hidden="1">
      <c r="A257" s="87"/>
      <c r="G257" s="3"/>
      <c r="J257" s="7"/>
      <c r="L257" s="85"/>
      <c r="M257" s="85"/>
      <c r="N257" s="99"/>
    </row>
    <row r="258" spans="1:14" s="6" customFormat="1" hidden="1">
      <c r="A258" s="87"/>
      <c r="G258" s="3"/>
      <c r="J258" s="7"/>
      <c r="L258" s="85"/>
      <c r="M258" s="85"/>
      <c r="N258" s="99"/>
    </row>
    <row r="259" spans="1:14" s="6" customFormat="1" hidden="1">
      <c r="A259" s="87"/>
      <c r="G259" s="3"/>
      <c r="J259" s="7"/>
      <c r="L259" s="85"/>
      <c r="M259" s="85"/>
      <c r="N259" s="99"/>
    </row>
    <row r="260" spans="1:14" s="6" customFormat="1" hidden="1">
      <c r="A260" s="87"/>
      <c r="G260" s="3"/>
      <c r="J260" s="7"/>
      <c r="L260" s="85"/>
      <c r="M260" s="85"/>
      <c r="N260" s="99"/>
    </row>
    <row r="261" spans="1:14" s="6" customFormat="1" hidden="1">
      <c r="A261" s="87"/>
      <c r="G261" s="3"/>
      <c r="J261" s="7"/>
      <c r="L261" s="85"/>
      <c r="M261" s="85"/>
      <c r="N261" s="99"/>
    </row>
    <row r="262" spans="1:14" s="6" customFormat="1" hidden="1">
      <c r="A262" s="87"/>
      <c r="G262" s="3"/>
      <c r="J262" s="7"/>
      <c r="L262" s="85"/>
      <c r="M262" s="85"/>
      <c r="N262" s="99"/>
    </row>
    <row r="263" spans="1:14" s="6" customFormat="1" hidden="1">
      <c r="A263" s="87"/>
      <c r="G263" s="3"/>
      <c r="J263" s="7"/>
      <c r="L263" s="85"/>
      <c r="M263" s="85"/>
      <c r="N263" s="99"/>
    </row>
    <row r="264" spans="1:14" s="6" customFormat="1" hidden="1">
      <c r="A264" s="87"/>
      <c r="G264" s="3"/>
      <c r="J264" s="7"/>
      <c r="L264" s="85"/>
      <c r="M264" s="85"/>
      <c r="N264" s="99"/>
    </row>
    <row r="265" spans="1:14" s="6" customFormat="1" hidden="1">
      <c r="A265" s="87"/>
      <c r="G265" s="3"/>
      <c r="J265" s="7"/>
      <c r="L265" s="85"/>
      <c r="M265" s="85"/>
      <c r="N265" s="99"/>
    </row>
    <row r="266" spans="1:14" s="6" customFormat="1" hidden="1">
      <c r="A266" s="87"/>
      <c r="G266" s="3"/>
      <c r="J266" s="7"/>
      <c r="L266" s="85"/>
      <c r="M266" s="85"/>
      <c r="N266" s="99"/>
    </row>
    <row r="267" spans="1:14" s="6" customFormat="1" hidden="1">
      <c r="A267" s="87"/>
      <c r="G267" s="3"/>
      <c r="J267" s="7"/>
      <c r="L267" s="85"/>
      <c r="M267" s="85"/>
      <c r="N267" s="99"/>
    </row>
    <row r="268" spans="1:14" s="6" customFormat="1" hidden="1">
      <c r="A268" s="87"/>
      <c r="G268" s="3"/>
      <c r="J268" s="7"/>
      <c r="L268" s="85"/>
      <c r="M268" s="85"/>
      <c r="N268" s="99"/>
    </row>
    <row r="269" spans="1:14" s="6" customFormat="1" hidden="1">
      <c r="A269" s="87"/>
      <c r="G269" s="3"/>
      <c r="J269" s="7"/>
      <c r="L269" s="85"/>
      <c r="M269" s="85"/>
      <c r="N269" s="99"/>
    </row>
    <row r="270" spans="1:14" s="6" customFormat="1" hidden="1">
      <c r="A270" s="87"/>
      <c r="G270" s="3"/>
      <c r="J270" s="7"/>
      <c r="L270" s="85"/>
      <c r="M270" s="85"/>
      <c r="N270" s="99"/>
    </row>
    <row r="271" spans="1:14" s="6" customFormat="1" hidden="1">
      <c r="A271" s="87"/>
      <c r="G271" s="3"/>
      <c r="J271" s="7"/>
      <c r="L271" s="85"/>
      <c r="M271" s="85"/>
      <c r="N271" s="99"/>
    </row>
    <row r="272" spans="1:14" s="6" customFormat="1" hidden="1">
      <c r="A272" s="87"/>
      <c r="G272" s="3"/>
      <c r="J272" s="7"/>
      <c r="L272" s="85"/>
      <c r="M272" s="85"/>
      <c r="N272" s="99"/>
    </row>
    <row r="273" spans="1:14" s="6" customFormat="1" hidden="1">
      <c r="A273" s="87"/>
      <c r="G273" s="3"/>
      <c r="J273" s="7"/>
      <c r="L273" s="85"/>
      <c r="M273" s="85"/>
      <c r="N273" s="99"/>
    </row>
    <row r="274" spans="1:14" s="6" customFormat="1" hidden="1">
      <c r="A274" s="87"/>
      <c r="G274" s="3"/>
      <c r="J274" s="7"/>
      <c r="L274" s="85"/>
      <c r="M274" s="85"/>
      <c r="N274" s="99"/>
    </row>
    <row r="275" spans="1:14" s="6" customFormat="1" hidden="1">
      <c r="A275" s="87"/>
      <c r="G275" s="3"/>
      <c r="J275" s="7"/>
      <c r="L275" s="85"/>
      <c r="M275" s="85"/>
      <c r="N275" s="99"/>
    </row>
    <row r="276" spans="1:14" s="6" customFormat="1" hidden="1">
      <c r="A276" s="87"/>
      <c r="G276" s="3"/>
      <c r="J276" s="7"/>
      <c r="L276" s="85"/>
      <c r="M276" s="85"/>
      <c r="N276" s="99"/>
    </row>
    <row r="277" spans="1:14" s="6" customFormat="1" hidden="1">
      <c r="A277" s="87"/>
      <c r="G277" s="3"/>
      <c r="J277" s="7"/>
      <c r="L277" s="85"/>
      <c r="M277" s="85"/>
      <c r="N277" s="99"/>
    </row>
    <row r="278" spans="1:14" s="6" customFormat="1" hidden="1">
      <c r="A278" s="87"/>
      <c r="G278" s="3"/>
      <c r="J278" s="7"/>
      <c r="L278" s="85"/>
      <c r="M278" s="85"/>
      <c r="N278" s="99"/>
    </row>
    <row r="279" spans="1:14" s="6" customFormat="1" hidden="1">
      <c r="A279" s="87"/>
      <c r="G279" s="3"/>
      <c r="J279" s="7"/>
      <c r="L279" s="85"/>
      <c r="M279" s="85"/>
      <c r="N279" s="99"/>
    </row>
    <row r="280" spans="1:14" s="6" customFormat="1" hidden="1">
      <c r="A280" s="87"/>
      <c r="G280" s="3"/>
      <c r="J280" s="7"/>
      <c r="L280" s="85"/>
      <c r="M280" s="85"/>
      <c r="N280" s="99"/>
    </row>
    <row r="281" spans="1:14" s="6" customFormat="1" hidden="1">
      <c r="A281" s="87"/>
      <c r="G281" s="3"/>
      <c r="J281" s="7"/>
      <c r="L281" s="85"/>
      <c r="M281" s="85"/>
      <c r="N281" s="99"/>
    </row>
    <row r="282" spans="1:14" s="6" customFormat="1" hidden="1">
      <c r="A282" s="87"/>
      <c r="G282" s="3"/>
      <c r="J282" s="7"/>
      <c r="L282" s="85"/>
      <c r="M282" s="85"/>
      <c r="N282" s="99"/>
    </row>
    <row r="283" spans="1:14" s="6" customFormat="1" hidden="1">
      <c r="A283" s="87"/>
      <c r="G283" s="3"/>
      <c r="J283" s="7"/>
      <c r="L283" s="85"/>
      <c r="M283" s="85"/>
      <c r="N283" s="99"/>
    </row>
    <row r="284" spans="1:14" s="6" customFormat="1" hidden="1">
      <c r="A284" s="87"/>
      <c r="G284" s="3"/>
      <c r="J284" s="7"/>
      <c r="L284" s="85"/>
      <c r="M284" s="85"/>
      <c r="N284" s="99"/>
    </row>
    <row r="285" spans="1:14" s="6" customFormat="1" hidden="1">
      <c r="A285" s="87"/>
      <c r="G285" s="3"/>
      <c r="J285" s="7"/>
      <c r="L285" s="85"/>
      <c r="M285" s="85"/>
      <c r="N285" s="99"/>
    </row>
    <row r="286" spans="1:14" s="6" customFormat="1" hidden="1">
      <c r="A286" s="87"/>
      <c r="G286" s="3"/>
      <c r="J286" s="7"/>
      <c r="L286" s="85"/>
      <c r="M286" s="85"/>
      <c r="N286" s="99"/>
    </row>
    <row r="287" spans="1:14" s="6" customFormat="1" hidden="1">
      <c r="A287" s="87"/>
      <c r="G287" s="3"/>
      <c r="J287" s="7"/>
      <c r="L287" s="85"/>
      <c r="M287" s="85"/>
      <c r="N287" s="99"/>
    </row>
    <row r="288" spans="1:14" s="6" customFormat="1" hidden="1">
      <c r="A288" s="87"/>
      <c r="G288" s="3"/>
      <c r="J288" s="7"/>
      <c r="L288" s="85"/>
      <c r="M288" s="85"/>
      <c r="N288" s="99"/>
    </row>
    <row r="289" spans="1:14" s="6" customFormat="1" hidden="1">
      <c r="A289" s="87"/>
      <c r="G289" s="3"/>
      <c r="J289" s="7"/>
      <c r="L289" s="85"/>
      <c r="M289" s="85"/>
      <c r="N289" s="99"/>
    </row>
    <row r="290" spans="1:14" s="6" customFormat="1" hidden="1">
      <c r="A290" s="87"/>
      <c r="G290" s="3"/>
      <c r="J290" s="7"/>
      <c r="L290" s="85"/>
      <c r="M290" s="85"/>
      <c r="N290" s="99"/>
    </row>
    <row r="291" spans="1:14" s="6" customFormat="1" hidden="1">
      <c r="A291" s="87"/>
      <c r="G291" s="3"/>
      <c r="J291" s="7"/>
      <c r="L291" s="85"/>
      <c r="M291" s="85"/>
      <c r="N291" s="99"/>
    </row>
    <row r="292" spans="1:14" s="6" customFormat="1" hidden="1">
      <c r="A292" s="87"/>
      <c r="G292" s="3"/>
      <c r="J292" s="7"/>
      <c r="L292" s="85"/>
      <c r="M292" s="85"/>
      <c r="N292" s="99"/>
    </row>
    <row r="293" spans="1:14" s="6" customFormat="1" hidden="1">
      <c r="A293" s="87"/>
      <c r="G293" s="3"/>
      <c r="J293" s="7"/>
      <c r="L293" s="85"/>
      <c r="M293" s="85"/>
      <c r="N293" s="99"/>
    </row>
    <row r="294" spans="1:14" s="6" customFormat="1" hidden="1">
      <c r="A294" s="87"/>
      <c r="G294" s="3"/>
      <c r="J294" s="7"/>
      <c r="L294" s="85"/>
      <c r="M294" s="85"/>
      <c r="N294" s="99"/>
    </row>
    <row r="295" spans="1:14" s="6" customFormat="1" hidden="1">
      <c r="A295" s="87"/>
      <c r="G295" s="3"/>
      <c r="J295" s="7"/>
      <c r="L295" s="85"/>
      <c r="M295" s="85"/>
      <c r="N295" s="99"/>
    </row>
    <row r="296" spans="1:14" s="6" customFormat="1" hidden="1">
      <c r="A296" s="87"/>
      <c r="G296" s="3"/>
      <c r="J296" s="7"/>
      <c r="L296" s="85"/>
      <c r="M296" s="85"/>
      <c r="N296" s="99"/>
    </row>
    <row r="297" spans="1:14" s="6" customFormat="1" hidden="1">
      <c r="A297" s="87"/>
      <c r="G297" s="3"/>
      <c r="J297" s="7"/>
      <c r="L297" s="85"/>
      <c r="M297" s="85"/>
      <c r="N297" s="99"/>
    </row>
    <row r="298" spans="1:14" s="6" customFormat="1" hidden="1">
      <c r="A298" s="87"/>
      <c r="G298" s="3"/>
      <c r="J298" s="7"/>
      <c r="L298" s="85"/>
      <c r="M298" s="85"/>
      <c r="N298" s="99"/>
    </row>
    <row r="299" spans="1:14" s="6" customFormat="1" hidden="1">
      <c r="A299" s="87"/>
      <c r="G299" s="3"/>
      <c r="J299" s="7"/>
      <c r="L299" s="85"/>
      <c r="M299" s="85"/>
      <c r="N299" s="99"/>
    </row>
    <row r="300" spans="1:14" s="6" customFormat="1" hidden="1">
      <c r="A300" s="87"/>
      <c r="G300" s="3"/>
      <c r="J300" s="7"/>
      <c r="L300" s="85"/>
      <c r="M300" s="85"/>
      <c r="N300" s="99"/>
    </row>
    <row r="301" spans="1:14" s="6" customFormat="1" hidden="1">
      <c r="A301" s="87"/>
      <c r="G301" s="3"/>
      <c r="J301" s="7"/>
      <c r="L301" s="85"/>
      <c r="M301" s="85"/>
      <c r="N301" s="99"/>
    </row>
    <row r="302" spans="1:14" s="6" customFormat="1" hidden="1">
      <c r="A302" s="87"/>
      <c r="G302" s="3"/>
      <c r="J302" s="7"/>
      <c r="L302" s="85"/>
      <c r="M302" s="85"/>
      <c r="N302" s="99"/>
    </row>
    <row r="303" spans="1:14" s="6" customFormat="1" hidden="1">
      <c r="A303" s="87"/>
      <c r="G303" s="3"/>
      <c r="J303" s="7"/>
      <c r="L303" s="85"/>
      <c r="M303" s="85"/>
      <c r="N303" s="99"/>
    </row>
    <row r="304" spans="1:14" s="6" customFormat="1" hidden="1">
      <c r="A304" s="87"/>
      <c r="G304" s="3"/>
      <c r="J304" s="7"/>
      <c r="L304" s="85"/>
      <c r="M304" s="85"/>
      <c r="N304" s="99"/>
    </row>
    <row r="305" spans="1:14" s="6" customFormat="1" hidden="1">
      <c r="A305" s="87"/>
      <c r="G305" s="3"/>
      <c r="J305" s="7"/>
      <c r="L305" s="85"/>
      <c r="M305" s="85"/>
      <c r="N305" s="99"/>
    </row>
    <row r="306" spans="1:14" s="6" customFormat="1" hidden="1">
      <c r="A306" s="87"/>
      <c r="G306" s="3"/>
      <c r="J306" s="7"/>
      <c r="L306" s="85"/>
      <c r="M306" s="85"/>
      <c r="N306" s="99"/>
    </row>
    <row r="307" spans="1:14" s="6" customFormat="1" hidden="1">
      <c r="A307" s="87"/>
      <c r="G307" s="3"/>
      <c r="J307" s="7"/>
      <c r="L307" s="85"/>
      <c r="M307" s="85"/>
      <c r="N307" s="99"/>
    </row>
    <row r="308" spans="1:14" s="6" customFormat="1" hidden="1">
      <c r="A308" s="87"/>
      <c r="G308" s="3"/>
      <c r="J308" s="7"/>
      <c r="L308" s="85"/>
      <c r="M308" s="85"/>
      <c r="N308" s="99"/>
    </row>
    <row r="309" spans="1:14" s="6" customFormat="1" hidden="1">
      <c r="A309" s="87"/>
      <c r="G309" s="3"/>
      <c r="J309" s="7"/>
      <c r="L309" s="85"/>
      <c r="M309" s="85"/>
      <c r="N309" s="99"/>
    </row>
    <row r="310" spans="1:14" s="6" customFormat="1" hidden="1">
      <c r="A310" s="87"/>
      <c r="G310" s="3"/>
      <c r="J310" s="7"/>
      <c r="L310" s="85"/>
      <c r="M310" s="85"/>
      <c r="N310" s="99"/>
    </row>
    <row r="311" spans="1:14" s="6" customFormat="1" hidden="1">
      <c r="A311" s="87"/>
      <c r="G311" s="3"/>
      <c r="J311" s="7"/>
      <c r="L311" s="85"/>
      <c r="M311" s="85"/>
      <c r="N311" s="99"/>
    </row>
    <row r="312" spans="1:14" s="6" customFormat="1" hidden="1">
      <c r="A312" s="87"/>
      <c r="G312" s="3"/>
      <c r="J312" s="7"/>
      <c r="L312" s="85"/>
      <c r="M312" s="85"/>
      <c r="N312" s="99"/>
    </row>
    <row r="313" spans="1:14" s="6" customFormat="1" hidden="1">
      <c r="A313" s="87"/>
      <c r="G313" s="3"/>
      <c r="J313" s="7"/>
      <c r="L313" s="85"/>
      <c r="M313" s="85"/>
      <c r="N313" s="99"/>
    </row>
    <row r="314" spans="1:14" s="6" customFormat="1" hidden="1">
      <c r="A314" s="87"/>
      <c r="G314" s="3"/>
      <c r="J314" s="7"/>
      <c r="L314" s="85"/>
      <c r="M314" s="85"/>
      <c r="N314" s="99"/>
    </row>
    <row r="315" spans="1:14" s="6" customFormat="1" hidden="1">
      <c r="A315" s="87"/>
      <c r="G315" s="3"/>
      <c r="J315" s="7"/>
      <c r="L315" s="85"/>
      <c r="M315" s="85"/>
      <c r="N315" s="99"/>
    </row>
    <row r="316" spans="1:14" s="6" customFormat="1" hidden="1">
      <c r="A316" s="87"/>
      <c r="G316" s="3"/>
      <c r="J316" s="7"/>
      <c r="L316" s="85"/>
      <c r="M316" s="85"/>
      <c r="N316" s="99"/>
    </row>
    <row r="317" spans="1:14" s="6" customFormat="1" hidden="1">
      <c r="A317" s="87"/>
      <c r="G317" s="3"/>
      <c r="J317" s="7"/>
      <c r="L317" s="85"/>
      <c r="M317" s="85"/>
      <c r="N317" s="99"/>
    </row>
    <row r="318" spans="1:14" s="6" customFormat="1" hidden="1">
      <c r="A318" s="87"/>
      <c r="G318" s="3"/>
      <c r="J318" s="7"/>
      <c r="L318" s="85"/>
      <c r="M318" s="85"/>
      <c r="N318" s="99"/>
    </row>
    <row r="319" spans="1:14" s="6" customFormat="1" hidden="1">
      <c r="A319" s="87"/>
      <c r="G319" s="3"/>
      <c r="J319" s="7"/>
      <c r="L319" s="85"/>
      <c r="M319" s="85"/>
      <c r="N319" s="99"/>
    </row>
    <row r="320" spans="1:14" s="6" customFormat="1" hidden="1">
      <c r="A320" s="87"/>
      <c r="G320" s="3"/>
      <c r="J320" s="7"/>
      <c r="L320" s="85"/>
      <c r="M320" s="85"/>
      <c r="N320" s="99"/>
    </row>
    <row r="321" spans="1:14" s="6" customFormat="1" hidden="1">
      <c r="A321" s="87"/>
      <c r="G321" s="3"/>
      <c r="J321" s="7"/>
      <c r="L321" s="85"/>
      <c r="M321" s="85"/>
      <c r="N321" s="99"/>
    </row>
    <row r="322" spans="1:14" s="6" customFormat="1" hidden="1">
      <c r="A322" s="87"/>
      <c r="G322" s="3"/>
      <c r="J322" s="7"/>
      <c r="L322" s="85"/>
      <c r="M322" s="85"/>
      <c r="N322" s="99"/>
    </row>
    <row r="323" spans="1:14" s="6" customFormat="1" hidden="1">
      <c r="A323" s="87"/>
      <c r="G323" s="3"/>
      <c r="J323" s="7"/>
      <c r="L323" s="85"/>
      <c r="M323" s="85"/>
      <c r="N323" s="99"/>
    </row>
    <row r="324" spans="1:14" s="6" customFormat="1" hidden="1">
      <c r="A324" s="87"/>
      <c r="G324" s="3"/>
      <c r="J324" s="7"/>
      <c r="L324" s="85"/>
      <c r="M324" s="85"/>
      <c r="N324" s="99"/>
    </row>
    <row r="325" spans="1:14" s="6" customFormat="1" hidden="1">
      <c r="A325" s="87"/>
      <c r="G325" s="3"/>
      <c r="J325" s="7"/>
      <c r="L325" s="85"/>
      <c r="M325" s="85"/>
      <c r="N325" s="99"/>
    </row>
    <row r="326" spans="1:14" s="6" customFormat="1" hidden="1">
      <c r="A326" s="87"/>
      <c r="G326" s="3"/>
      <c r="J326" s="7"/>
      <c r="L326" s="85"/>
      <c r="M326" s="85"/>
      <c r="N326" s="99"/>
    </row>
    <row r="327" spans="1:14" s="6" customFormat="1" hidden="1">
      <c r="A327" s="87"/>
      <c r="G327" s="3"/>
      <c r="J327" s="7"/>
      <c r="L327" s="85"/>
      <c r="M327" s="85"/>
      <c r="N327" s="99"/>
    </row>
    <row r="328" spans="1:14" s="6" customFormat="1" hidden="1">
      <c r="A328" s="87"/>
      <c r="G328" s="3"/>
      <c r="J328" s="7"/>
      <c r="L328" s="85"/>
      <c r="M328" s="85"/>
      <c r="N328" s="99"/>
    </row>
    <row r="329" spans="1:14" s="6" customFormat="1" hidden="1">
      <c r="A329" s="87"/>
      <c r="G329" s="3"/>
      <c r="J329" s="7"/>
      <c r="L329" s="85"/>
      <c r="M329" s="85"/>
      <c r="N329" s="99"/>
    </row>
    <row r="330" spans="1:14" s="6" customFormat="1" hidden="1">
      <c r="A330" s="87"/>
      <c r="G330" s="3"/>
      <c r="J330" s="7"/>
      <c r="L330" s="85"/>
      <c r="M330" s="85"/>
      <c r="N330" s="99"/>
    </row>
    <row r="331" spans="1:14" s="6" customFormat="1" hidden="1">
      <c r="A331" s="87"/>
      <c r="G331" s="3"/>
      <c r="J331" s="7"/>
      <c r="L331" s="85"/>
      <c r="M331" s="85"/>
      <c r="N331" s="99"/>
    </row>
    <row r="332" spans="1:14" s="6" customFormat="1" hidden="1">
      <c r="A332" s="87"/>
      <c r="G332" s="3"/>
      <c r="J332" s="7"/>
      <c r="L332" s="85"/>
      <c r="M332" s="85"/>
      <c r="N332" s="99"/>
    </row>
    <row r="333" spans="1:14" s="6" customFormat="1" hidden="1">
      <c r="A333" s="87"/>
      <c r="G333" s="3"/>
      <c r="J333" s="7"/>
      <c r="L333" s="85"/>
      <c r="M333" s="85"/>
      <c r="N333" s="99"/>
    </row>
    <row r="334" spans="1:14" s="6" customFormat="1" hidden="1">
      <c r="A334" s="87"/>
      <c r="G334" s="3"/>
      <c r="J334" s="7"/>
      <c r="L334" s="85"/>
      <c r="M334" s="85"/>
      <c r="N334" s="99"/>
    </row>
    <row r="335" spans="1:14" s="6" customFormat="1" hidden="1">
      <c r="A335" s="87"/>
      <c r="G335" s="3"/>
      <c r="J335" s="7"/>
      <c r="L335" s="85"/>
      <c r="M335" s="85"/>
      <c r="N335" s="99"/>
    </row>
    <row r="336" spans="1:14" s="6" customFormat="1" hidden="1">
      <c r="A336" s="87"/>
      <c r="G336" s="3"/>
      <c r="J336" s="7"/>
      <c r="L336" s="85"/>
      <c r="M336" s="85"/>
      <c r="N336" s="99"/>
    </row>
    <row r="337" spans="1:14" s="6" customFormat="1" hidden="1">
      <c r="A337" s="87"/>
      <c r="G337" s="3"/>
      <c r="J337" s="7"/>
      <c r="L337" s="85"/>
      <c r="M337" s="85"/>
      <c r="N337" s="99"/>
    </row>
    <row r="338" spans="1:14" s="6" customFormat="1" hidden="1">
      <c r="A338" s="87"/>
      <c r="G338" s="3"/>
      <c r="J338" s="7"/>
      <c r="L338" s="85"/>
      <c r="M338" s="85"/>
      <c r="N338" s="99"/>
    </row>
    <row r="339" spans="1:14" s="6" customFormat="1" hidden="1">
      <c r="A339" s="87"/>
      <c r="G339" s="3"/>
      <c r="J339" s="7"/>
      <c r="L339" s="85"/>
      <c r="M339" s="85"/>
      <c r="N339" s="99"/>
    </row>
    <row r="340" spans="1:14" s="6" customFormat="1" hidden="1">
      <c r="A340" s="87"/>
      <c r="G340" s="3"/>
      <c r="J340" s="7"/>
      <c r="L340" s="85"/>
      <c r="M340" s="85"/>
      <c r="N340" s="99"/>
    </row>
    <row r="341" spans="1:14" s="6" customFormat="1" hidden="1">
      <c r="A341" s="87"/>
      <c r="G341" s="3"/>
      <c r="J341" s="7"/>
      <c r="L341" s="85"/>
      <c r="M341" s="85"/>
      <c r="N341" s="99"/>
    </row>
    <row r="342" spans="1:14" s="6" customFormat="1" hidden="1">
      <c r="A342" s="87"/>
      <c r="G342" s="3"/>
      <c r="J342" s="7"/>
      <c r="L342" s="85"/>
      <c r="M342" s="85"/>
      <c r="N342" s="99"/>
    </row>
    <row r="343" spans="1:14" s="6" customFormat="1" hidden="1">
      <c r="A343" s="87"/>
      <c r="G343" s="3"/>
      <c r="J343" s="7"/>
      <c r="L343" s="85"/>
      <c r="M343" s="85"/>
      <c r="N343" s="99"/>
    </row>
    <row r="344" spans="1:14" s="6" customFormat="1" hidden="1">
      <c r="A344" s="87"/>
      <c r="G344" s="3"/>
      <c r="J344" s="7"/>
      <c r="L344" s="85"/>
      <c r="M344" s="85"/>
      <c r="N344" s="99"/>
    </row>
    <row r="345" spans="1:14" s="6" customFormat="1" hidden="1">
      <c r="A345" s="87"/>
      <c r="G345" s="3"/>
      <c r="J345" s="7"/>
      <c r="L345" s="85"/>
      <c r="M345" s="85"/>
      <c r="N345" s="99"/>
    </row>
    <row r="346" spans="1:14" s="6" customFormat="1" hidden="1">
      <c r="A346" s="87"/>
      <c r="G346" s="3"/>
      <c r="J346" s="7"/>
      <c r="L346" s="85"/>
      <c r="M346" s="85"/>
      <c r="N346" s="99"/>
    </row>
    <row r="347" spans="1:14" s="6" customFormat="1" hidden="1">
      <c r="A347" s="87"/>
      <c r="G347" s="3"/>
      <c r="J347" s="7"/>
      <c r="L347" s="85"/>
      <c r="M347" s="85"/>
      <c r="N347" s="99"/>
    </row>
    <row r="348" spans="1:14" s="6" customFormat="1" hidden="1">
      <c r="A348" s="87"/>
      <c r="G348" s="3"/>
      <c r="J348" s="7"/>
      <c r="L348" s="85"/>
      <c r="M348" s="85"/>
      <c r="N348" s="99"/>
    </row>
    <row r="349" spans="1:14" s="6" customFormat="1" hidden="1">
      <c r="A349" s="87"/>
      <c r="G349" s="3"/>
      <c r="J349" s="7"/>
      <c r="L349" s="85"/>
      <c r="M349" s="85"/>
      <c r="N349" s="99"/>
    </row>
    <row r="350" spans="1:14" s="6" customFormat="1" hidden="1">
      <c r="A350" s="87"/>
      <c r="G350" s="3"/>
      <c r="J350" s="7"/>
      <c r="L350" s="85"/>
      <c r="M350" s="85"/>
      <c r="N350" s="99"/>
    </row>
    <row r="351" spans="1:14" s="6" customFormat="1" hidden="1">
      <c r="A351" s="87"/>
      <c r="G351" s="3"/>
      <c r="J351" s="7"/>
      <c r="L351" s="85"/>
      <c r="M351" s="85"/>
      <c r="N351" s="99"/>
    </row>
    <row r="352" spans="1:14" s="6" customFormat="1" hidden="1">
      <c r="A352" s="87"/>
      <c r="G352" s="3"/>
      <c r="J352" s="7"/>
      <c r="L352" s="85"/>
      <c r="M352" s="85"/>
      <c r="N352" s="99"/>
    </row>
    <row r="353" spans="1:14" s="6" customFormat="1" hidden="1">
      <c r="A353" s="87"/>
      <c r="G353" s="3"/>
      <c r="J353" s="7"/>
      <c r="L353" s="85"/>
      <c r="M353" s="85"/>
      <c r="N353" s="99"/>
    </row>
    <row r="354" spans="1:14" s="6" customFormat="1" hidden="1">
      <c r="A354" s="87"/>
      <c r="G354" s="3"/>
      <c r="J354" s="7"/>
      <c r="L354" s="85"/>
      <c r="M354" s="85"/>
      <c r="N354" s="99"/>
    </row>
    <row r="355" spans="1:14" s="6" customFormat="1" hidden="1">
      <c r="A355" s="87"/>
      <c r="G355" s="3"/>
      <c r="J355" s="7"/>
      <c r="L355" s="85"/>
      <c r="M355" s="85"/>
      <c r="N355" s="99"/>
    </row>
    <row r="356" spans="1:14" s="6" customFormat="1" hidden="1">
      <c r="A356" s="87"/>
      <c r="G356" s="3"/>
      <c r="J356" s="7"/>
      <c r="L356" s="85"/>
      <c r="M356" s="85"/>
      <c r="N356" s="99"/>
    </row>
    <row r="357" spans="1:14" s="6" customFormat="1" hidden="1">
      <c r="A357" s="87"/>
      <c r="G357" s="3"/>
      <c r="J357" s="7"/>
      <c r="L357" s="85"/>
      <c r="M357" s="85"/>
      <c r="N357" s="99"/>
    </row>
    <row r="358" spans="1:14" s="6" customFormat="1" hidden="1">
      <c r="A358" s="87"/>
      <c r="G358" s="3"/>
      <c r="J358" s="7"/>
      <c r="L358" s="85"/>
      <c r="M358" s="85"/>
      <c r="N358" s="99"/>
    </row>
    <row r="359" spans="1:14" s="6" customFormat="1" hidden="1">
      <c r="A359" s="87"/>
      <c r="G359" s="3"/>
      <c r="J359" s="7"/>
      <c r="L359" s="85"/>
      <c r="M359" s="85"/>
      <c r="N359" s="99"/>
    </row>
    <row r="360" spans="1:14" s="6" customFormat="1" hidden="1">
      <c r="A360" s="87"/>
      <c r="G360" s="3"/>
      <c r="J360" s="7"/>
      <c r="L360" s="85"/>
      <c r="M360" s="85"/>
      <c r="N360" s="99"/>
    </row>
    <row r="361" spans="1:14" s="6" customFormat="1" hidden="1">
      <c r="A361" s="87"/>
      <c r="G361" s="3"/>
      <c r="J361" s="7"/>
      <c r="L361" s="85"/>
      <c r="M361" s="85"/>
      <c r="N361" s="99"/>
    </row>
    <row r="362" spans="1:14" s="6" customFormat="1" hidden="1">
      <c r="A362" s="87"/>
      <c r="G362" s="3"/>
      <c r="J362" s="7"/>
      <c r="L362" s="85"/>
      <c r="M362" s="85"/>
      <c r="N362" s="99"/>
    </row>
    <row r="363" spans="1:14" s="6" customFormat="1" hidden="1">
      <c r="A363" s="87"/>
      <c r="G363" s="3"/>
      <c r="J363" s="7"/>
      <c r="L363" s="85"/>
      <c r="M363" s="85"/>
      <c r="N363" s="99"/>
    </row>
    <row r="364" spans="1:14" s="6" customFormat="1" hidden="1">
      <c r="A364" s="87"/>
      <c r="G364" s="3"/>
      <c r="J364" s="7"/>
      <c r="L364" s="85"/>
      <c r="M364" s="85"/>
      <c r="N364" s="99"/>
    </row>
    <row r="365" spans="1:14" s="6" customFormat="1" hidden="1">
      <c r="A365" s="87"/>
      <c r="G365" s="3"/>
      <c r="J365" s="7"/>
      <c r="L365" s="85"/>
      <c r="M365" s="85"/>
      <c r="N365" s="99"/>
    </row>
    <row r="366" spans="1:14" s="6" customFormat="1" hidden="1">
      <c r="A366" s="87"/>
      <c r="G366" s="3"/>
      <c r="J366" s="7"/>
      <c r="L366" s="85"/>
      <c r="M366" s="85"/>
      <c r="N366" s="99"/>
    </row>
    <row r="367" spans="1:14" s="6" customFormat="1" hidden="1">
      <c r="A367" s="87"/>
      <c r="G367" s="3"/>
      <c r="J367" s="7"/>
      <c r="L367" s="85"/>
      <c r="M367" s="85"/>
      <c r="N367" s="99"/>
    </row>
    <row r="368" spans="1:14" s="6" customFormat="1" hidden="1">
      <c r="A368" s="87"/>
      <c r="G368" s="3"/>
      <c r="J368" s="7"/>
      <c r="L368" s="85"/>
      <c r="M368" s="85"/>
      <c r="N368" s="99"/>
    </row>
    <row r="369" spans="1:14" s="6" customFormat="1" hidden="1">
      <c r="A369" s="87"/>
      <c r="G369" s="3"/>
      <c r="J369" s="7"/>
      <c r="L369" s="85"/>
      <c r="M369" s="85"/>
      <c r="N369" s="99"/>
    </row>
    <row r="370" spans="1:14" s="6" customFormat="1" hidden="1">
      <c r="A370" s="87"/>
      <c r="G370" s="3"/>
      <c r="J370" s="7"/>
      <c r="L370" s="85"/>
      <c r="M370" s="85"/>
      <c r="N370" s="99"/>
    </row>
    <row r="371" spans="1:14" s="6" customFormat="1" hidden="1">
      <c r="A371" s="87"/>
      <c r="G371" s="3"/>
      <c r="J371" s="7"/>
      <c r="L371" s="85"/>
      <c r="M371" s="85"/>
      <c r="N371" s="99"/>
    </row>
    <row r="372" spans="1:14" s="6" customFormat="1" hidden="1">
      <c r="A372" s="87"/>
      <c r="G372" s="3"/>
      <c r="J372" s="7"/>
      <c r="L372" s="85"/>
      <c r="M372" s="85"/>
      <c r="N372" s="99"/>
    </row>
    <row r="373" spans="1:14" s="6" customFormat="1" hidden="1">
      <c r="A373" s="87"/>
      <c r="G373" s="3"/>
      <c r="J373" s="7"/>
      <c r="L373" s="85"/>
      <c r="M373" s="85"/>
      <c r="N373" s="99"/>
    </row>
    <row r="374" spans="1:14" s="6" customFormat="1" hidden="1">
      <c r="A374" s="87"/>
      <c r="G374" s="3"/>
      <c r="J374" s="7"/>
      <c r="L374" s="85"/>
      <c r="M374" s="85"/>
      <c r="N374" s="99"/>
    </row>
    <row r="375" spans="1:14" s="6" customFormat="1" hidden="1">
      <c r="A375" s="87"/>
      <c r="G375" s="3"/>
      <c r="J375" s="7"/>
      <c r="L375" s="85"/>
      <c r="M375" s="85"/>
      <c r="N375" s="99"/>
    </row>
    <row r="376" spans="1:14" s="6" customFormat="1" hidden="1">
      <c r="A376" s="87"/>
      <c r="G376" s="3"/>
      <c r="J376" s="7"/>
      <c r="L376" s="85"/>
      <c r="M376" s="85"/>
      <c r="N376" s="99"/>
    </row>
    <row r="377" spans="1:14" s="6" customFormat="1" hidden="1">
      <c r="A377" s="87"/>
      <c r="G377" s="3"/>
      <c r="J377" s="7"/>
      <c r="L377" s="85"/>
      <c r="M377" s="85"/>
      <c r="N377" s="99"/>
    </row>
    <row r="378" spans="1:14" s="6" customFormat="1" hidden="1">
      <c r="A378" s="87"/>
      <c r="G378" s="3"/>
      <c r="J378" s="7"/>
      <c r="L378" s="85"/>
      <c r="M378" s="85"/>
      <c r="N378" s="99"/>
    </row>
    <row r="379" spans="1:14" s="6" customFormat="1" hidden="1">
      <c r="A379" s="87"/>
      <c r="G379" s="3"/>
      <c r="J379" s="7"/>
      <c r="L379" s="85"/>
      <c r="M379" s="85"/>
      <c r="N379" s="99"/>
    </row>
    <row r="380" spans="1:14" s="6" customFormat="1" hidden="1">
      <c r="A380" s="87"/>
      <c r="G380" s="3"/>
      <c r="J380" s="7"/>
      <c r="L380" s="85"/>
      <c r="M380" s="85"/>
      <c r="N380" s="99"/>
    </row>
    <row r="381" spans="1:14" s="6" customFormat="1" hidden="1">
      <c r="A381" s="87"/>
      <c r="G381" s="3"/>
      <c r="J381" s="7"/>
      <c r="L381" s="85"/>
      <c r="M381" s="85"/>
      <c r="N381" s="99"/>
    </row>
    <row r="382" spans="1:14" s="6" customFormat="1" hidden="1">
      <c r="A382" s="87"/>
      <c r="G382" s="3"/>
      <c r="J382" s="7"/>
      <c r="L382" s="85"/>
      <c r="M382" s="85"/>
      <c r="N382" s="99"/>
    </row>
    <row r="383" spans="1:14" s="6" customFormat="1" hidden="1">
      <c r="A383" s="87"/>
      <c r="G383" s="3"/>
      <c r="J383" s="7"/>
      <c r="L383" s="85"/>
      <c r="M383" s="85"/>
      <c r="N383" s="99"/>
    </row>
    <row r="384" spans="1:14" s="6" customFormat="1" hidden="1">
      <c r="A384" s="87"/>
      <c r="G384" s="3"/>
      <c r="J384" s="7"/>
      <c r="L384" s="85"/>
      <c r="M384" s="85"/>
      <c r="N384" s="99"/>
    </row>
    <row r="385" spans="1:14" s="6" customFormat="1" hidden="1">
      <c r="A385" s="87"/>
      <c r="G385" s="3"/>
      <c r="J385" s="7"/>
      <c r="L385" s="85"/>
      <c r="M385" s="85"/>
      <c r="N385" s="99"/>
    </row>
    <row r="386" spans="1:14" s="6" customFormat="1" hidden="1">
      <c r="A386" s="87"/>
      <c r="G386" s="3"/>
      <c r="J386" s="7"/>
      <c r="L386" s="85"/>
      <c r="M386" s="85"/>
      <c r="N386" s="99"/>
    </row>
    <row r="387" spans="1:14" s="6" customFormat="1" hidden="1">
      <c r="A387" s="87"/>
      <c r="G387" s="3"/>
      <c r="J387" s="7"/>
      <c r="L387" s="85"/>
      <c r="M387" s="85"/>
      <c r="N387" s="99"/>
    </row>
    <row r="388" spans="1:14" s="6" customFormat="1" hidden="1">
      <c r="A388" s="87"/>
      <c r="G388" s="3"/>
      <c r="J388" s="7"/>
      <c r="L388" s="85"/>
      <c r="M388" s="85"/>
      <c r="N388" s="99"/>
    </row>
    <row r="389" spans="1:14" s="6" customFormat="1" hidden="1">
      <c r="A389" s="87"/>
      <c r="G389" s="3"/>
      <c r="J389" s="7"/>
      <c r="L389" s="85"/>
      <c r="M389" s="85"/>
      <c r="N389" s="99"/>
    </row>
    <row r="390" spans="1:14" s="6" customFormat="1" hidden="1">
      <c r="A390" s="87"/>
      <c r="G390" s="3"/>
      <c r="J390" s="7"/>
      <c r="L390" s="85"/>
      <c r="M390" s="85"/>
      <c r="N390" s="99"/>
    </row>
    <row r="391" spans="1:14" s="6" customFormat="1" hidden="1">
      <c r="A391" s="87"/>
      <c r="G391" s="3"/>
      <c r="J391" s="7"/>
      <c r="L391" s="85"/>
      <c r="M391" s="85"/>
      <c r="N391" s="99"/>
    </row>
    <row r="392" spans="1:14" s="6" customFormat="1" hidden="1">
      <c r="A392" s="87"/>
      <c r="G392" s="3"/>
      <c r="J392" s="7"/>
      <c r="L392" s="85"/>
      <c r="M392" s="85"/>
      <c r="N392" s="99"/>
    </row>
    <row r="393" spans="1:14" s="6" customFormat="1" hidden="1">
      <c r="A393" s="87"/>
      <c r="G393" s="3"/>
      <c r="J393" s="7"/>
      <c r="L393" s="85"/>
      <c r="M393" s="85"/>
      <c r="N393" s="99"/>
    </row>
    <row r="394" spans="1:14" s="6" customFormat="1" hidden="1">
      <c r="A394" s="87"/>
      <c r="G394" s="3"/>
      <c r="J394" s="7"/>
      <c r="L394" s="85"/>
      <c r="M394" s="85"/>
      <c r="N394" s="99"/>
    </row>
    <row r="395" spans="1:14" s="6" customFormat="1" hidden="1">
      <c r="A395" s="87"/>
      <c r="G395" s="3"/>
      <c r="J395" s="7"/>
      <c r="L395" s="85"/>
      <c r="M395" s="85"/>
      <c r="N395" s="99"/>
    </row>
    <row r="396" spans="1:14" s="6" customFormat="1" hidden="1">
      <c r="A396" s="87"/>
      <c r="G396" s="3"/>
      <c r="J396" s="7"/>
      <c r="L396" s="85"/>
      <c r="M396" s="85"/>
      <c r="N396" s="99"/>
    </row>
    <row r="397" spans="1:14" s="6" customFormat="1" hidden="1">
      <c r="A397" s="87"/>
      <c r="G397" s="3"/>
      <c r="J397" s="7"/>
      <c r="L397" s="85"/>
      <c r="M397" s="85"/>
      <c r="N397" s="99"/>
    </row>
    <row r="398" spans="1:14" s="6" customFormat="1" hidden="1">
      <c r="A398" s="87"/>
      <c r="G398" s="3"/>
      <c r="J398" s="7"/>
      <c r="L398" s="85"/>
      <c r="M398" s="85"/>
      <c r="N398" s="99"/>
    </row>
    <row r="399" spans="1:14" s="6" customFormat="1" hidden="1">
      <c r="A399" s="87"/>
      <c r="G399" s="3"/>
      <c r="J399" s="7"/>
      <c r="L399" s="85"/>
      <c r="M399" s="85"/>
      <c r="N399" s="99"/>
    </row>
    <row r="400" spans="1:14" s="6" customFormat="1" hidden="1">
      <c r="A400" s="87"/>
      <c r="G400" s="3"/>
      <c r="J400" s="7"/>
      <c r="L400" s="85"/>
      <c r="M400" s="85"/>
      <c r="N400" s="99"/>
    </row>
    <row r="401" spans="1:14" s="6" customFormat="1" hidden="1">
      <c r="A401" s="87"/>
      <c r="G401" s="3"/>
      <c r="J401" s="7"/>
      <c r="L401" s="85"/>
      <c r="M401" s="85"/>
      <c r="N401" s="99"/>
    </row>
    <row r="402" spans="1:14" s="6" customFormat="1" hidden="1">
      <c r="A402" s="87"/>
      <c r="G402" s="3"/>
      <c r="J402" s="7"/>
      <c r="L402" s="85"/>
      <c r="M402" s="85"/>
      <c r="N402" s="99"/>
    </row>
    <row r="403" spans="1:14" s="6" customFormat="1" hidden="1">
      <c r="A403" s="87"/>
      <c r="G403" s="3"/>
      <c r="J403" s="7"/>
      <c r="L403" s="85"/>
      <c r="M403" s="85"/>
      <c r="N403" s="99"/>
    </row>
    <row r="404" spans="1:14" s="6" customFormat="1" hidden="1">
      <c r="A404" s="87"/>
      <c r="G404" s="3"/>
      <c r="J404" s="7"/>
      <c r="L404" s="85"/>
      <c r="M404" s="85"/>
      <c r="N404" s="99"/>
    </row>
    <row r="405" spans="1:14" s="6" customFormat="1" hidden="1">
      <c r="A405" s="87"/>
      <c r="G405" s="3"/>
      <c r="J405" s="7"/>
      <c r="L405" s="85"/>
      <c r="M405" s="85"/>
      <c r="N405" s="99"/>
    </row>
    <row r="406" spans="1:14" s="6" customFormat="1" hidden="1">
      <c r="A406" s="87"/>
      <c r="G406" s="3"/>
      <c r="J406" s="7"/>
      <c r="L406" s="85"/>
      <c r="M406" s="85"/>
      <c r="N406" s="99"/>
    </row>
    <row r="407" spans="1:14" s="6" customFormat="1" hidden="1">
      <c r="A407" s="87"/>
      <c r="G407" s="3"/>
      <c r="J407" s="7"/>
      <c r="L407" s="85"/>
      <c r="M407" s="85"/>
      <c r="N407" s="99"/>
    </row>
    <row r="408" spans="1:14" s="6" customFormat="1" hidden="1">
      <c r="A408" s="87"/>
      <c r="G408" s="3"/>
      <c r="J408" s="7"/>
      <c r="L408" s="85"/>
      <c r="M408" s="85"/>
      <c r="N408" s="99"/>
    </row>
    <row r="409" spans="1:14" s="6" customFormat="1" hidden="1">
      <c r="A409" s="87"/>
      <c r="G409" s="3"/>
      <c r="J409" s="7"/>
      <c r="L409" s="85"/>
      <c r="M409" s="85"/>
      <c r="N409" s="99"/>
    </row>
    <row r="410" spans="1:14" s="6" customFormat="1" hidden="1">
      <c r="A410" s="87"/>
      <c r="G410" s="3"/>
      <c r="J410" s="7"/>
      <c r="L410" s="85"/>
      <c r="M410" s="85"/>
      <c r="N410" s="99"/>
    </row>
    <row r="411" spans="1:14" s="6" customFormat="1" hidden="1">
      <c r="A411" s="87"/>
      <c r="G411" s="3"/>
      <c r="J411" s="7"/>
      <c r="L411" s="85"/>
      <c r="M411" s="85"/>
      <c r="N411" s="99"/>
    </row>
    <row r="412" spans="1:14" s="6" customFormat="1" hidden="1">
      <c r="A412" s="87"/>
      <c r="G412" s="3"/>
      <c r="J412" s="7"/>
      <c r="L412" s="85"/>
      <c r="M412" s="85"/>
      <c r="N412" s="99"/>
    </row>
    <row r="413" spans="1:14" s="6" customFormat="1" hidden="1">
      <c r="A413" s="87"/>
      <c r="G413" s="3"/>
      <c r="J413" s="7"/>
      <c r="L413" s="85"/>
      <c r="M413" s="85"/>
      <c r="N413" s="99"/>
    </row>
    <row r="414" spans="1:14" s="6" customFormat="1" hidden="1">
      <c r="A414" s="87"/>
      <c r="G414" s="3"/>
      <c r="J414" s="7"/>
      <c r="L414" s="85"/>
      <c r="M414" s="85"/>
      <c r="N414" s="99"/>
    </row>
    <row r="415" spans="1:14" s="6" customFormat="1" hidden="1">
      <c r="A415" s="87"/>
      <c r="G415" s="3"/>
      <c r="J415" s="7"/>
      <c r="L415" s="85"/>
      <c r="M415" s="85"/>
      <c r="N415" s="99"/>
    </row>
    <row r="416" spans="1:14" s="6" customFormat="1" hidden="1">
      <c r="A416" s="87"/>
      <c r="G416" s="3"/>
      <c r="J416" s="7"/>
      <c r="L416" s="85"/>
      <c r="M416" s="85"/>
      <c r="N416" s="99"/>
    </row>
    <row r="417" spans="1:14" s="6" customFormat="1" hidden="1">
      <c r="A417" s="87"/>
      <c r="G417" s="3"/>
      <c r="J417" s="7"/>
      <c r="L417" s="85"/>
      <c r="M417" s="85"/>
      <c r="N417" s="99"/>
    </row>
    <row r="418" spans="1:14" s="6" customFormat="1" hidden="1">
      <c r="A418" s="87"/>
      <c r="G418" s="3"/>
      <c r="J418" s="7"/>
      <c r="L418" s="85"/>
      <c r="M418" s="85"/>
      <c r="N418" s="99"/>
    </row>
    <row r="419" spans="1:14" s="6" customFormat="1" hidden="1">
      <c r="A419" s="87"/>
      <c r="G419" s="3"/>
      <c r="J419" s="7"/>
      <c r="L419" s="85"/>
      <c r="M419" s="85"/>
      <c r="N419" s="99"/>
    </row>
    <row r="420" spans="1:14" s="6" customFormat="1" hidden="1">
      <c r="A420" s="87"/>
      <c r="G420" s="3"/>
      <c r="J420" s="7"/>
      <c r="L420" s="85"/>
      <c r="M420" s="85"/>
      <c r="N420" s="99"/>
    </row>
    <row r="421" spans="1:14" s="6" customFormat="1" hidden="1">
      <c r="A421" s="87"/>
      <c r="G421" s="3"/>
      <c r="J421" s="7"/>
      <c r="L421" s="85"/>
      <c r="M421" s="85"/>
      <c r="N421" s="99"/>
    </row>
    <row r="422" spans="1:14" s="6" customFormat="1" hidden="1">
      <c r="A422" s="87"/>
      <c r="G422" s="3"/>
      <c r="J422" s="7"/>
      <c r="L422" s="85"/>
      <c r="M422" s="85"/>
      <c r="N422" s="99"/>
    </row>
    <row r="423" spans="1:14" s="6" customFormat="1" hidden="1">
      <c r="A423" s="87"/>
      <c r="G423" s="3"/>
      <c r="J423" s="7"/>
      <c r="L423" s="85"/>
      <c r="M423" s="85"/>
      <c r="N423" s="99"/>
    </row>
    <row r="424" spans="1:14" s="6" customFormat="1" hidden="1">
      <c r="A424" s="87"/>
      <c r="G424" s="3"/>
      <c r="J424" s="7"/>
      <c r="L424" s="85"/>
      <c r="M424" s="85"/>
      <c r="N424" s="99"/>
    </row>
    <row r="425" spans="1:14" s="6" customFormat="1" hidden="1">
      <c r="A425" s="87"/>
      <c r="G425" s="3"/>
      <c r="J425" s="7"/>
      <c r="L425" s="85"/>
      <c r="M425" s="85"/>
      <c r="N425" s="99"/>
    </row>
    <row r="426" spans="1:14" s="6" customFormat="1" hidden="1">
      <c r="A426" s="87"/>
      <c r="G426" s="3"/>
      <c r="J426" s="7"/>
      <c r="L426" s="85"/>
      <c r="M426" s="85"/>
      <c r="N426" s="99"/>
    </row>
    <row r="427" spans="1:14" s="6" customFormat="1" hidden="1">
      <c r="A427" s="87"/>
      <c r="G427" s="3"/>
      <c r="J427" s="7"/>
      <c r="L427" s="85"/>
      <c r="M427" s="85"/>
      <c r="N427" s="99"/>
    </row>
    <row r="428" spans="1:14" s="6" customFormat="1" hidden="1">
      <c r="A428" s="87"/>
      <c r="G428" s="3"/>
      <c r="J428" s="7"/>
      <c r="L428" s="85"/>
      <c r="M428" s="85"/>
      <c r="N428" s="99"/>
    </row>
    <row r="429" spans="1:14" s="6" customFormat="1" hidden="1">
      <c r="A429" s="87"/>
      <c r="G429" s="3"/>
      <c r="J429" s="7"/>
      <c r="L429" s="85"/>
      <c r="M429" s="85"/>
      <c r="N429" s="99"/>
    </row>
    <row r="430" spans="1:14" s="6" customFormat="1" hidden="1">
      <c r="A430" s="87"/>
      <c r="G430" s="3"/>
      <c r="J430" s="7"/>
      <c r="L430" s="85"/>
      <c r="M430" s="85"/>
      <c r="N430" s="99"/>
    </row>
    <row r="431" spans="1:14" s="6" customFormat="1" hidden="1">
      <c r="A431" s="87"/>
      <c r="G431" s="3"/>
      <c r="J431" s="7"/>
      <c r="L431" s="85"/>
      <c r="M431" s="85"/>
      <c r="N431" s="99"/>
    </row>
    <row r="432" spans="1:14" s="6" customFormat="1" hidden="1">
      <c r="A432" s="87"/>
      <c r="G432" s="3"/>
      <c r="J432" s="7"/>
      <c r="L432" s="85"/>
      <c r="M432" s="85"/>
      <c r="N432" s="99"/>
    </row>
    <row r="433" spans="1:14" s="6" customFormat="1" hidden="1">
      <c r="A433" s="87"/>
      <c r="G433" s="3"/>
      <c r="J433" s="7"/>
      <c r="L433" s="85"/>
      <c r="M433" s="85"/>
      <c r="N433" s="99"/>
    </row>
    <row r="434" spans="1:14" s="6" customFormat="1" hidden="1">
      <c r="A434" s="87"/>
      <c r="G434" s="3"/>
      <c r="J434" s="7"/>
      <c r="L434" s="85"/>
      <c r="M434" s="85"/>
      <c r="N434" s="99"/>
    </row>
    <row r="435" spans="1:14" s="6" customFormat="1" hidden="1">
      <c r="A435" s="87"/>
      <c r="G435" s="3"/>
      <c r="J435" s="7"/>
      <c r="L435" s="85"/>
      <c r="M435" s="85"/>
      <c r="N435" s="99"/>
    </row>
    <row r="436" spans="1:14" s="6" customFormat="1" hidden="1">
      <c r="A436" s="87"/>
      <c r="G436" s="3"/>
      <c r="J436" s="7"/>
      <c r="L436" s="85"/>
      <c r="M436" s="85"/>
      <c r="N436" s="99"/>
    </row>
    <row r="437" spans="1:14" s="6" customFormat="1" hidden="1">
      <c r="A437" s="87"/>
      <c r="G437" s="3"/>
      <c r="J437" s="7"/>
      <c r="L437" s="85"/>
      <c r="M437" s="85"/>
      <c r="N437" s="99"/>
    </row>
    <row r="438" spans="1:14" s="6" customFormat="1" hidden="1">
      <c r="A438" s="87"/>
      <c r="G438" s="3"/>
      <c r="J438" s="7"/>
      <c r="L438" s="85"/>
      <c r="M438" s="85"/>
      <c r="N438" s="99"/>
    </row>
    <row r="439" spans="1:14" s="6" customFormat="1" hidden="1">
      <c r="A439" s="87"/>
      <c r="G439" s="3"/>
      <c r="J439" s="7"/>
      <c r="L439" s="85"/>
      <c r="M439" s="85"/>
      <c r="N439" s="99"/>
    </row>
    <row r="440" spans="1:14" s="6" customFormat="1" hidden="1">
      <c r="A440" s="87"/>
      <c r="G440" s="3"/>
      <c r="J440" s="7"/>
      <c r="L440" s="85"/>
      <c r="M440" s="85"/>
      <c r="N440" s="99"/>
    </row>
    <row r="441" spans="1:14" s="6" customFormat="1" hidden="1">
      <c r="A441" s="87"/>
      <c r="G441" s="3"/>
      <c r="J441" s="7"/>
      <c r="L441" s="85"/>
      <c r="M441" s="85"/>
      <c r="N441" s="99"/>
    </row>
    <row r="442" spans="1:14" s="6" customFormat="1" hidden="1">
      <c r="A442" s="87"/>
      <c r="G442" s="3"/>
      <c r="J442" s="7"/>
      <c r="L442" s="85"/>
      <c r="M442" s="85"/>
      <c r="N442" s="99"/>
    </row>
    <row r="443" spans="1:14" s="6" customFormat="1" hidden="1">
      <c r="A443" s="87"/>
      <c r="G443" s="3"/>
      <c r="J443" s="7"/>
      <c r="L443" s="85"/>
      <c r="M443" s="85"/>
      <c r="N443" s="99"/>
    </row>
    <row r="444" spans="1:14" s="6" customFormat="1" hidden="1">
      <c r="A444" s="87"/>
      <c r="G444" s="3"/>
      <c r="J444" s="7"/>
      <c r="L444" s="85"/>
      <c r="M444" s="85"/>
      <c r="N444" s="99"/>
    </row>
    <row r="445" spans="1:14" s="6" customFormat="1" hidden="1">
      <c r="A445" s="87"/>
      <c r="G445" s="3"/>
      <c r="J445" s="7"/>
      <c r="L445" s="85"/>
      <c r="M445" s="85"/>
      <c r="N445" s="99"/>
    </row>
    <row r="446" spans="1:14" s="6" customFormat="1" hidden="1">
      <c r="A446" s="87"/>
      <c r="G446" s="3"/>
      <c r="J446" s="7"/>
      <c r="L446" s="85"/>
      <c r="M446" s="85"/>
      <c r="N446" s="99"/>
    </row>
    <row r="447" spans="1:14" s="6" customFormat="1" hidden="1">
      <c r="A447" s="87"/>
      <c r="G447" s="3"/>
      <c r="J447" s="7"/>
      <c r="L447" s="85"/>
      <c r="M447" s="85"/>
      <c r="N447" s="99"/>
    </row>
    <row r="448" spans="1:14" s="6" customFormat="1" hidden="1">
      <c r="A448" s="87"/>
      <c r="G448" s="3"/>
      <c r="J448" s="7"/>
      <c r="L448" s="85"/>
      <c r="M448" s="85"/>
      <c r="N448" s="99"/>
    </row>
    <row r="449" spans="1:14" s="6" customFormat="1" hidden="1">
      <c r="A449" s="87"/>
      <c r="G449" s="3"/>
      <c r="J449" s="7"/>
      <c r="L449" s="85"/>
      <c r="M449" s="85"/>
      <c r="N449" s="99"/>
    </row>
    <row r="450" spans="1:14" s="6" customFormat="1" hidden="1">
      <c r="A450" s="87"/>
      <c r="G450" s="3"/>
      <c r="J450" s="7"/>
      <c r="L450" s="85"/>
      <c r="M450" s="85"/>
      <c r="N450" s="99"/>
    </row>
    <row r="451" spans="1:14" s="6" customFormat="1" hidden="1">
      <c r="A451" s="87"/>
      <c r="G451" s="3"/>
      <c r="J451" s="7"/>
      <c r="L451" s="85"/>
      <c r="M451" s="85"/>
      <c r="N451" s="99"/>
    </row>
    <row r="452" spans="1:14" s="6" customFormat="1" hidden="1">
      <c r="A452" s="87"/>
      <c r="G452" s="3"/>
      <c r="J452" s="7"/>
      <c r="L452" s="85"/>
      <c r="M452" s="85"/>
      <c r="N452" s="99"/>
    </row>
    <row r="453" spans="1:14" s="6" customFormat="1" hidden="1">
      <c r="A453" s="87"/>
      <c r="G453" s="3"/>
      <c r="J453" s="7"/>
      <c r="L453" s="85"/>
      <c r="M453" s="85"/>
      <c r="N453" s="99"/>
    </row>
    <row r="454" spans="1:14" s="6" customFormat="1" hidden="1">
      <c r="A454" s="87"/>
      <c r="G454" s="3"/>
      <c r="J454" s="7"/>
      <c r="L454" s="85"/>
      <c r="M454" s="85"/>
      <c r="N454" s="99"/>
    </row>
    <row r="455" spans="1:14" s="6" customFormat="1" hidden="1">
      <c r="A455" s="87"/>
      <c r="G455" s="3"/>
      <c r="J455" s="7"/>
      <c r="L455" s="85"/>
      <c r="M455" s="85"/>
      <c r="N455" s="99"/>
    </row>
    <row r="456" spans="1:14" s="6" customFormat="1" hidden="1">
      <c r="A456" s="87"/>
      <c r="G456" s="3"/>
      <c r="J456" s="7"/>
      <c r="L456" s="85"/>
      <c r="M456" s="85"/>
      <c r="N456" s="99"/>
    </row>
    <row r="457" spans="1:14" s="6" customFormat="1" hidden="1">
      <c r="A457" s="87"/>
      <c r="G457" s="3"/>
      <c r="J457" s="7"/>
      <c r="L457" s="85"/>
      <c r="M457" s="85"/>
      <c r="N457" s="99"/>
    </row>
    <row r="458" spans="1:14" s="6" customFormat="1" hidden="1">
      <c r="A458" s="87"/>
      <c r="G458" s="3"/>
      <c r="J458" s="7"/>
      <c r="L458" s="85"/>
      <c r="M458" s="85"/>
      <c r="N458" s="99"/>
    </row>
    <row r="459" spans="1:14" s="6" customFormat="1" hidden="1">
      <c r="A459" s="87"/>
      <c r="G459" s="3"/>
      <c r="J459" s="7"/>
      <c r="L459" s="85"/>
      <c r="M459" s="85"/>
      <c r="N459" s="99"/>
    </row>
    <row r="460" spans="1:14" s="6" customFormat="1" hidden="1">
      <c r="A460" s="87"/>
      <c r="G460" s="3"/>
      <c r="J460" s="7"/>
      <c r="L460" s="85"/>
      <c r="M460" s="85"/>
      <c r="N460" s="99"/>
    </row>
    <row r="461" spans="1:14" s="6" customFormat="1" hidden="1">
      <c r="A461" s="87"/>
      <c r="G461" s="3"/>
      <c r="J461" s="7"/>
      <c r="L461" s="85"/>
      <c r="M461" s="85"/>
      <c r="N461" s="99"/>
    </row>
    <row r="462" spans="1:14" s="6" customFormat="1" hidden="1">
      <c r="A462" s="87"/>
      <c r="G462" s="3"/>
      <c r="J462" s="7"/>
      <c r="L462" s="85"/>
      <c r="M462" s="85"/>
      <c r="N462" s="99"/>
    </row>
    <row r="463" spans="1:14" s="6" customFormat="1" hidden="1">
      <c r="A463" s="87"/>
      <c r="G463" s="3"/>
      <c r="J463" s="7"/>
      <c r="L463" s="85"/>
      <c r="M463" s="85"/>
      <c r="N463" s="99"/>
    </row>
    <row r="464" spans="1:14" s="6" customFormat="1" hidden="1">
      <c r="A464" s="87"/>
      <c r="G464" s="3"/>
      <c r="J464" s="7"/>
      <c r="L464" s="85"/>
      <c r="M464" s="85"/>
      <c r="N464" s="99"/>
    </row>
    <row r="465" spans="1:14" s="6" customFormat="1" hidden="1">
      <c r="A465" s="87"/>
      <c r="G465" s="3"/>
      <c r="J465" s="7"/>
      <c r="L465" s="85"/>
      <c r="M465" s="85"/>
      <c r="N465" s="99"/>
    </row>
    <row r="466" spans="1:14" s="6" customFormat="1" hidden="1">
      <c r="A466" s="87"/>
      <c r="G466" s="3"/>
      <c r="J466" s="7"/>
      <c r="L466" s="85"/>
      <c r="M466" s="85"/>
      <c r="N466" s="99"/>
    </row>
    <row r="467" spans="1:14" s="6" customFormat="1" hidden="1">
      <c r="A467" s="87"/>
      <c r="G467" s="3"/>
      <c r="J467" s="7"/>
      <c r="L467" s="85"/>
      <c r="M467" s="85"/>
      <c r="N467" s="99"/>
    </row>
    <row r="468" spans="1:14" s="6" customFormat="1" hidden="1">
      <c r="A468" s="87"/>
      <c r="G468" s="3"/>
      <c r="J468" s="7"/>
      <c r="L468" s="85"/>
      <c r="M468" s="85"/>
      <c r="N468" s="99"/>
    </row>
    <row r="469" spans="1:14" s="6" customFormat="1" hidden="1">
      <c r="A469" s="87"/>
      <c r="G469" s="3"/>
      <c r="J469" s="7"/>
      <c r="L469" s="85"/>
      <c r="M469" s="85"/>
      <c r="N469" s="99"/>
    </row>
    <row r="470" spans="1:14" s="6" customFormat="1" hidden="1">
      <c r="A470" s="87"/>
      <c r="G470" s="3"/>
      <c r="J470" s="7"/>
      <c r="L470" s="85"/>
      <c r="M470" s="85"/>
      <c r="N470" s="99"/>
    </row>
    <row r="471" spans="1:14" s="6" customFormat="1" hidden="1">
      <c r="A471" s="87"/>
      <c r="G471" s="3"/>
      <c r="J471" s="7"/>
      <c r="L471" s="85"/>
      <c r="M471" s="85"/>
      <c r="N471" s="99"/>
    </row>
    <row r="472" spans="1:14" s="6" customFormat="1" hidden="1">
      <c r="A472" s="87"/>
      <c r="G472" s="3"/>
      <c r="J472" s="7"/>
      <c r="L472" s="85"/>
      <c r="M472" s="85"/>
      <c r="N472" s="99"/>
    </row>
    <row r="473" spans="1:14" s="6" customFormat="1" hidden="1">
      <c r="A473" s="87"/>
      <c r="G473" s="3"/>
      <c r="J473" s="7"/>
      <c r="L473" s="85"/>
      <c r="M473" s="85"/>
      <c r="N473" s="99"/>
    </row>
    <row r="474" spans="1:14" s="6" customFormat="1" hidden="1">
      <c r="A474" s="87"/>
      <c r="G474" s="3"/>
      <c r="J474" s="7"/>
      <c r="L474" s="85"/>
      <c r="M474" s="85"/>
      <c r="N474" s="99"/>
    </row>
    <row r="475" spans="1:14" s="6" customFormat="1" hidden="1">
      <c r="A475" s="87"/>
      <c r="G475" s="3"/>
      <c r="J475" s="7"/>
      <c r="L475" s="85"/>
      <c r="M475" s="85"/>
      <c r="N475" s="99"/>
    </row>
    <row r="476" spans="1:14" s="6" customFormat="1" hidden="1">
      <c r="A476" s="87"/>
      <c r="G476" s="3"/>
      <c r="J476" s="7"/>
      <c r="L476" s="85"/>
      <c r="M476" s="85"/>
      <c r="N476" s="99"/>
    </row>
    <row r="477" spans="1:14" s="6" customFormat="1" hidden="1">
      <c r="A477" s="87"/>
      <c r="G477" s="3"/>
      <c r="J477" s="7"/>
      <c r="L477" s="85"/>
      <c r="M477" s="85"/>
      <c r="N477" s="99"/>
    </row>
    <row r="478" spans="1:14" s="6" customFormat="1" hidden="1">
      <c r="A478" s="87"/>
      <c r="G478" s="3"/>
      <c r="J478" s="7"/>
      <c r="L478" s="85"/>
      <c r="M478" s="85"/>
      <c r="N478" s="99"/>
    </row>
    <row r="479" spans="1:14" s="6" customFormat="1" hidden="1">
      <c r="A479" s="87"/>
      <c r="G479" s="3"/>
      <c r="J479" s="7"/>
      <c r="L479" s="85"/>
      <c r="M479" s="85"/>
      <c r="N479" s="99"/>
    </row>
    <row r="480" spans="1:14" s="6" customFormat="1" hidden="1">
      <c r="A480" s="87"/>
      <c r="G480" s="3"/>
      <c r="J480" s="7"/>
      <c r="L480" s="85"/>
      <c r="M480" s="85"/>
      <c r="N480" s="99"/>
    </row>
    <row r="481" spans="1:14" s="6" customFormat="1" hidden="1">
      <c r="A481" s="87"/>
      <c r="G481" s="3"/>
      <c r="J481" s="7"/>
      <c r="L481" s="85"/>
      <c r="M481" s="85"/>
      <c r="N481" s="99"/>
    </row>
    <row r="482" spans="1:14" s="6" customFormat="1" hidden="1">
      <c r="A482" s="87"/>
      <c r="G482" s="3"/>
      <c r="J482" s="7"/>
      <c r="L482" s="85"/>
      <c r="M482" s="85"/>
      <c r="N482" s="99"/>
    </row>
    <row r="483" spans="1:14" s="6" customFormat="1" hidden="1">
      <c r="A483" s="87"/>
      <c r="G483" s="3"/>
      <c r="J483" s="7"/>
      <c r="L483" s="85"/>
      <c r="M483" s="85"/>
      <c r="N483" s="99"/>
    </row>
    <row r="484" spans="1:14" s="6" customFormat="1" hidden="1">
      <c r="A484" s="87"/>
      <c r="G484" s="3"/>
      <c r="J484" s="7"/>
      <c r="L484" s="85"/>
      <c r="M484" s="85"/>
      <c r="N484" s="99"/>
    </row>
    <row r="485" spans="1:14" s="6" customFormat="1" hidden="1">
      <c r="A485" s="87"/>
      <c r="G485" s="3"/>
      <c r="J485" s="7"/>
      <c r="L485" s="85"/>
      <c r="M485" s="85"/>
      <c r="N485" s="99"/>
    </row>
    <row r="486" spans="1:14" s="6" customFormat="1" hidden="1">
      <c r="A486" s="87"/>
      <c r="G486" s="3"/>
      <c r="J486" s="7"/>
      <c r="L486" s="85"/>
      <c r="M486" s="85"/>
      <c r="N486" s="99"/>
    </row>
    <row r="487" spans="1:14" s="6" customFormat="1" hidden="1">
      <c r="A487" s="87"/>
      <c r="G487" s="3"/>
      <c r="J487" s="7"/>
      <c r="L487" s="85"/>
      <c r="M487" s="85"/>
      <c r="N487" s="99"/>
    </row>
    <row r="488" spans="1:14" s="6" customFormat="1" hidden="1">
      <c r="A488" s="87"/>
      <c r="G488" s="3"/>
      <c r="J488" s="7"/>
      <c r="L488" s="85"/>
      <c r="M488" s="85"/>
      <c r="N488" s="99"/>
    </row>
    <row r="489" spans="1:14" s="6" customFormat="1" hidden="1">
      <c r="A489" s="87"/>
      <c r="G489" s="3"/>
      <c r="J489" s="7"/>
      <c r="L489" s="85"/>
      <c r="M489" s="85"/>
      <c r="N489" s="99"/>
    </row>
    <row r="490" spans="1:14" s="6" customFormat="1" hidden="1">
      <c r="A490" s="87"/>
      <c r="G490" s="3"/>
      <c r="J490" s="7"/>
      <c r="L490" s="85"/>
      <c r="M490" s="85"/>
      <c r="N490" s="99"/>
    </row>
    <row r="491" spans="1:14" s="6" customFormat="1" hidden="1">
      <c r="A491" s="87"/>
      <c r="G491" s="3"/>
      <c r="J491" s="7"/>
      <c r="L491" s="85"/>
      <c r="M491" s="85"/>
      <c r="N491" s="99"/>
    </row>
    <row r="492" spans="1:14" s="6" customFormat="1" hidden="1">
      <c r="A492" s="87"/>
      <c r="G492" s="3"/>
      <c r="J492" s="7"/>
      <c r="L492" s="85"/>
      <c r="M492" s="85"/>
      <c r="N492" s="99"/>
    </row>
    <row r="493" spans="1:14" s="6" customFormat="1" hidden="1">
      <c r="A493" s="87"/>
      <c r="G493" s="3"/>
      <c r="J493" s="7"/>
      <c r="L493" s="85"/>
      <c r="M493" s="85"/>
      <c r="N493" s="99"/>
    </row>
    <row r="494" spans="1:14" s="6" customFormat="1" hidden="1">
      <c r="A494" s="87"/>
      <c r="G494" s="3"/>
      <c r="J494" s="7"/>
      <c r="L494" s="85"/>
      <c r="M494" s="85"/>
      <c r="N494" s="99"/>
    </row>
    <row r="495" spans="1:14" s="6" customFormat="1" hidden="1">
      <c r="A495" s="87"/>
      <c r="G495" s="3"/>
      <c r="J495" s="7"/>
      <c r="L495" s="85"/>
      <c r="M495" s="85"/>
      <c r="N495" s="99"/>
    </row>
    <row r="496" spans="1:14" s="6" customFormat="1" hidden="1">
      <c r="A496" s="87"/>
      <c r="G496" s="3"/>
      <c r="J496" s="7"/>
      <c r="L496" s="85"/>
      <c r="M496" s="85"/>
      <c r="N496" s="99"/>
    </row>
    <row r="497" spans="1:14" s="6" customFormat="1" hidden="1">
      <c r="A497" s="87"/>
      <c r="G497" s="3"/>
      <c r="J497" s="7"/>
      <c r="L497" s="85"/>
      <c r="M497" s="85"/>
      <c r="N497" s="99"/>
    </row>
    <row r="498" spans="1:14" s="6" customFormat="1" hidden="1">
      <c r="A498" s="87"/>
      <c r="G498" s="3"/>
      <c r="J498" s="7"/>
      <c r="L498" s="85"/>
      <c r="M498" s="85"/>
      <c r="N498" s="99"/>
    </row>
    <row r="499" spans="1:14" s="6" customFormat="1" hidden="1">
      <c r="A499" s="87"/>
      <c r="G499" s="3"/>
      <c r="J499" s="7"/>
      <c r="L499" s="85"/>
      <c r="M499" s="85"/>
      <c r="N499" s="99"/>
    </row>
    <row r="500" spans="1:14" s="6" customFormat="1" hidden="1">
      <c r="A500" s="87"/>
      <c r="G500" s="3"/>
      <c r="J500" s="7"/>
      <c r="L500" s="85"/>
      <c r="M500" s="85"/>
      <c r="N500" s="99"/>
    </row>
    <row r="501" spans="1:14" s="6" customFormat="1" hidden="1">
      <c r="A501" s="87"/>
      <c r="G501" s="3"/>
      <c r="J501" s="7"/>
      <c r="L501" s="85"/>
      <c r="M501" s="85"/>
      <c r="N501" s="99"/>
    </row>
    <row r="502" spans="1:14" s="6" customFormat="1" hidden="1">
      <c r="A502" s="87"/>
      <c r="G502" s="3"/>
      <c r="J502" s="7"/>
      <c r="L502" s="85"/>
      <c r="M502" s="85"/>
      <c r="N502" s="99"/>
    </row>
    <row r="503" spans="1:14" s="6" customFormat="1" hidden="1">
      <c r="A503" s="87"/>
      <c r="G503" s="3"/>
      <c r="J503" s="7"/>
      <c r="L503" s="85"/>
      <c r="M503" s="85"/>
      <c r="N503" s="99"/>
    </row>
    <row r="504" spans="1:14" s="6" customFormat="1" hidden="1">
      <c r="A504" s="87"/>
      <c r="G504" s="3"/>
      <c r="J504" s="7"/>
      <c r="L504" s="85"/>
      <c r="M504" s="85"/>
      <c r="N504" s="99"/>
    </row>
    <row r="505" spans="1:14" s="6" customFormat="1" hidden="1">
      <c r="A505" s="87"/>
      <c r="G505" s="3"/>
      <c r="J505" s="7"/>
      <c r="L505" s="85"/>
      <c r="M505" s="85"/>
      <c r="N505" s="99"/>
    </row>
    <row r="506" spans="1:14" s="6" customFormat="1" hidden="1">
      <c r="A506" s="87"/>
      <c r="G506" s="3"/>
      <c r="J506" s="7"/>
      <c r="L506" s="85"/>
      <c r="M506" s="85"/>
      <c r="N506" s="99"/>
    </row>
    <row r="507" spans="1:14" s="6" customFormat="1" hidden="1">
      <c r="A507" s="87"/>
      <c r="G507" s="3"/>
      <c r="J507" s="7"/>
      <c r="L507" s="85"/>
      <c r="M507" s="85"/>
      <c r="N507" s="99"/>
    </row>
    <row r="508" spans="1:14" s="6" customFormat="1" hidden="1">
      <c r="A508" s="87"/>
      <c r="G508" s="3"/>
      <c r="J508" s="7"/>
      <c r="L508" s="85"/>
      <c r="M508" s="85"/>
      <c r="N508" s="99"/>
    </row>
    <row r="509" spans="1:14" s="6" customFormat="1" hidden="1">
      <c r="A509" s="87"/>
      <c r="G509" s="3"/>
      <c r="J509" s="7"/>
      <c r="L509" s="85"/>
      <c r="M509" s="85"/>
      <c r="N509" s="99"/>
    </row>
    <row r="510" spans="1:14" s="6" customFormat="1" hidden="1">
      <c r="A510" s="87"/>
      <c r="G510" s="3"/>
      <c r="J510" s="7"/>
      <c r="L510" s="85"/>
      <c r="M510" s="85"/>
      <c r="N510" s="99"/>
    </row>
    <row r="511" spans="1:14" s="6" customFormat="1" hidden="1">
      <c r="A511" s="87"/>
      <c r="G511" s="3"/>
      <c r="J511" s="7"/>
      <c r="L511" s="85"/>
      <c r="M511" s="85"/>
      <c r="N511" s="99"/>
    </row>
    <row r="512" spans="1:14" s="6" customFormat="1" hidden="1">
      <c r="A512" s="87"/>
      <c r="G512" s="3"/>
      <c r="J512" s="7"/>
      <c r="L512" s="85"/>
      <c r="M512" s="85"/>
      <c r="N512" s="99"/>
    </row>
    <row r="513" spans="1:14" s="6" customFormat="1" hidden="1">
      <c r="A513" s="87"/>
      <c r="G513" s="3"/>
      <c r="J513" s="7"/>
      <c r="L513" s="85"/>
      <c r="M513" s="85"/>
      <c r="N513" s="99"/>
    </row>
    <row r="514" spans="1:14" s="6" customFormat="1" hidden="1">
      <c r="A514" s="87"/>
      <c r="G514" s="3"/>
      <c r="J514" s="7"/>
      <c r="L514" s="85"/>
      <c r="M514" s="85"/>
      <c r="N514" s="99"/>
    </row>
    <row r="515" spans="1:14" s="6" customFormat="1" hidden="1">
      <c r="A515" s="87"/>
      <c r="G515" s="3"/>
      <c r="J515" s="7"/>
      <c r="L515" s="85"/>
      <c r="M515" s="85"/>
      <c r="N515" s="99"/>
    </row>
    <row r="516" spans="1:14" s="6" customFormat="1" hidden="1">
      <c r="A516" s="87"/>
      <c r="G516" s="3"/>
      <c r="J516" s="7"/>
      <c r="L516" s="85"/>
      <c r="M516" s="85"/>
      <c r="N516" s="99"/>
    </row>
    <row r="517" spans="1:14" s="6" customFormat="1" hidden="1">
      <c r="A517" s="87"/>
      <c r="G517" s="3"/>
      <c r="J517" s="7"/>
      <c r="L517" s="85"/>
      <c r="M517" s="85"/>
      <c r="N517" s="99"/>
    </row>
    <row r="518" spans="1:14" s="6" customFormat="1" hidden="1">
      <c r="A518" s="87"/>
      <c r="G518" s="3"/>
      <c r="J518" s="7"/>
      <c r="L518" s="85"/>
      <c r="M518" s="85"/>
      <c r="N518" s="99"/>
    </row>
    <row r="519" spans="1:14" s="6" customFormat="1" hidden="1">
      <c r="A519" s="87"/>
      <c r="G519" s="3"/>
      <c r="J519" s="7"/>
      <c r="L519" s="85"/>
      <c r="M519" s="85"/>
      <c r="N519" s="99"/>
    </row>
    <row r="520" spans="1:14" s="6" customFormat="1" hidden="1">
      <c r="A520" s="87"/>
      <c r="G520" s="3"/>
      <c r="J520" s="7"/>
      <c r="L520" s="85"/>
      <c r="M520" s="85"/>
      <c r="N520" s="99"/>
    </row>
    <row r="521" spans="1:14" s="6" customFormat="1" hidden="1">
      <c r="A521" s="87"/>
      <c r="G521" s="3"/>
      <c r="J521" s="7"/>
      <c r="L521" s="85"/>
      <c r="M521" s="85"/>
      <c r="N521" s="99"/>
    </row>
    <row r="522" spans="1:14" s="6" customFormat="1" hidden="1">
      <c r="A522" s="87"/>
      <c r="G522" s="3"/>
      <c r="J522" s="7"/>
      <c r="L522" s="85"/>
      <c r="M522" s="85"/>
      <c r="N522" s="99"/>
    </row>
    <row r="523" spans="1:14" s="6" customFormat="1" hidden="1">
      <c r="A523" s="87"/>
      <c r="G523" s="3"/>
      <c r="J523" s="7"/>
      <c r="L523" s="85"/>
      <c r="M523" s="85"/>
      <c r="N523" s="99"/>
    </row>
    <row r="524" spans="1:14" s="6" customFormat="1" hidden="1">
      <c r="A524" s="87"/>
      <c r="G524" s="3"/>
      <c r="J524" s="7"/>
      <c r="L524" s="85"/>
      <c r="M524" s="85"/>
      <c r="N524" s="99"/>
    </row>
    <row r="525" spans="1:14" s="6" customFormat="1" hidden="1">
      <c r="A525" s="87"/>
      <c r="G525" s="3"/>
      <c r="J525" s="7"/>
      <c r="L525" s="85"/>
      <c r="M525" s="85"/>
      <c r="N525" s="99"/>
    </row>
    <row r="526" spans="1:14" s="6" customFormat="1" hidden="1">
      <c r="A526" s="87"/>
      <c r="G526" s="3"/>
      <c r="J526" s="7"/>
      <c r="L526" s="85"/>
      <c r="M526" s="85"/>
      <c r="N526" s="99"/>
    </row>
    <row r="527" spans="1:14" s="6" customFormat="1" hidden="1">
      <c r="A527" s="87"/>
      <c r="G527" s="3"/>
      <c r="J527" s="7"/>
      <c r="L527" s="85"/>
      <c r="M527" s="85"/>
      <c r="N527" s="99"/>
    </row>
    <row r="528" spans="1:14" s="6" customFormat="1" hidden="1">
      <c r="A528" s="87"/>
      <c r="G528" s="3"/>
      <c r="J528" s="7"/>
      <c r="L528" s="85"/>
      <c r="M528" s="85"/>
      <c r="N528" s="99"/>
    </row>
    <row r="529" spans="1:14" s="6" customFormat="1" hidden="1">
      <c r="A529" s="87"/>
      <c r="G529" s="3"/>
      <c r="J529" s="7"/>
      <c r="L529" s="85"/>
      <c r="M529" s="85"/>
      <c r="N529" s="99"/>
    </row>
    <row r="530" spans="1:14" s="6" customFormat="1" hidden="1">
      <c r="A530" s="87"/>
      <c r="G530" s="3"/>
      <c r="J530" s="7"/>
      <c r="L530" s="85"/>
      <c r="M530" s="85"/>
      <c r="N530" s="99"/>
    </row>
    <row r="531" spans="1:14" s="6" customFormat="1" hidden="1">
      <c r="A531" s="87"/>
      <c r="G531" s="3"/>
      <c r="J531" s="7"/>
      <c r="L531" s="85"/>
      <c r="M531" s="85"/>
      <c r="N531" s="99"/>
    </row>
    <row r="532" spans="1:14" s="6" customFormat="1" hidden="1">
      <c r="A532" s="87"/>
      <c r="G532" s="3"/>
      <c r="J532" s="7"/>
      <c r="L532" s="85"/>
      <c r="M532" s="85"/>
      <c r="N532" s="99"/>
    </row>
    <row r="533" spans="1:14" s="6" customFormat="1" hidden="1">
      <c r="A533" s="87"/>
      <c r="G533" s="3"/>
      <c r="J533" s="7"/>
      <c r="L533" s="85"/>
      <c r="M533" s="85"/>
      <c r="N533" s="99"/>
    </row>
    <row r="534" spans="1:14" s="6" customFormat="1" hidden="1">
      <c r="A534" s="87"/>
      <c r="G534" s="3"/>
      <c r="J534" s="7"/>
      <c r="L534" s="85"/>
      <c r="M534" s="85"/>
      <c r="N534" s="99"/>
    </row>
    <row r="535" spans="1:14" s="6" customFormat="1" hidden="1">
      <c r="A535" s="87"/>
      <c r="G535" s="3"/>
      <c r="J535" s="7"/>
      <c r="L535" s="85"/>
      <c r="M535" s="85"/>
      <c r="N535" s="99"/>
    </row>
    <row r="536" spans="1:14" s="6" customFormat="1" hidden="1">
      <c r="A536" s="87"/>
      <c r="G536" s="3"/>
      <c r="J536" s="7"/>
      <c r="L536" s="85"/>
      <c r="M536" s="85"/>
      <c r="N536" s="99"/>
    </row>
    <row r="537" spans="1:14" s="6" customFormat="1" hidden="1">
      <c r="A537" s="87"/>
      <c r="G537" s="3"/>
      <c r="J537" s="7"/>
      <c r="L537" s="85"/>
      <c r="M537" s="85"/>
      <c r="N537" s="99"/>
    </row>
    <row r="538" spans="1:14" s="6" customFormat="1" hidden="1">
      <c r="A538" s="87"/>
      <c r="G538" s="3"/>
      <c r="J538" s="7"/>
      <c r="L538" s="85"/>
      <c r="M538" s="85"/>
      <c r="N538" s="99"/>
    </row>
    <row r="539" spans="1:14" s="6" customFormat="1" hidden="1">
      <c r="A539" s="87"/>
      <c r="G539" s="3"/>
      <c r="J539" s="7"/>
      <c r="L539" s="85"/>
      <c r="M539" s="85"/>
      <c r="N539" s="99"/>
    </row>
    <row r="540" spans="1:14" s="6" customFormat="1" hidden="1">
      <c r="A540" s="87"/>
      <c r="G540" s="3"/>
      <c r="J540" s="7"/>
      <c r="L540" s="85"/>
      <c r="M540" s="85"/>
      <c r="N540" s="99"/>
    </row>
    <row r="541" spans="1:14" s="6" customFormat="1" hidden="1">
      <c r="A541" s="87"/>
      <c r="G541" s="3"/>
      <c r="J541" s="7"/>
      <c r="L541" s="85"/>
      <c r="M541" s="85"/>
      <c r="N541" s="99"/>
    </row>
    <row r="542" spans="1:14" s="6" customFormat="1" hidden="1">
      <c r="A542" s="87"/>
      <c r="G542" s="3"/>
      <c r="J542" s="7"/>
      <c r="L542" s="85"/>
      <c r="M542" s="85"/>
      <c r="N542" s="99"/>
    </row>
    <row r="543" spans="1:14" s="6" customFormat="1" hidden="1">
      <c r="A543" s="87"/>
      <c r="G543" s="3"/>
      <c r="J543" s="7"/>
      <c r="L543" s="85"/>
      <c r="M543" s="85"/>
      <c r="N543" s="99"/>
    </row>
    <row r="544" spans="1:14" s="6" customFormat="1" hidden="1">
      <c r="A544" s="87"/>
      <c r="G544" s="3"/>
      <c r="J544" s="7"/>
      <c r="L544" s="85"/>
      <c r="M544" s="85"/>
      <c r="N544" s="99"/>
    </row>
    <row r="545" spans="1:14" s="6" customFormat="1" hidden="1">
      <c r="A545" s="87"/>
      <c r="G545" s="3"/>
      <c r="J545" s="7"/>
      <c r="L545" s="85"/>
      <c r="M545" s="85"/>
      <c r="N545" s="99"/>
    </row>
    <row r="546" spans="1:14" s="6" customFormat="1" hidden="1">
      <c r="A546" s="87"/>
      <c r="G546" s="3"/>
      <c r="J546" s="7"/>
      <c r="L546" s="85"/>
      <c r="M546" s="85"/>
      <c r="N546" s="99"/>
    </row>
    <row r="547" spans="1:14" s="6" customFormat="1" hidden="1">
      <c r="A547" s="87"/>
      <c r="G547" s="3"/>
      <c r="J547" s="7"/>
      <c r="L547" s="85"/>
      <c r="M547" s="85"/>
      <c r="N547" s="99"/>
    </row>
    <row r="548" spans="1:14" s="6" customFormat="1" hidden="1">
      <c r="A548" s="87"/>
      <c r="G548" s="3"/>
      <c r="J548" s="7"/>
      <c r="L548" s="85"/>
      <c r="M548" s="85"/>
      <c r="N548" s="99"/>
    </row>
    <row r="549" spans="1:14" s="6" customFormat="1" hidden="1">
      <c r="A549" s="87"/>
      <c r="G549" s="3"/>
      <c r="J549" s="7"/>
      <c r="L549" s="85"/>
      <c r="M549" s="85"/>
      <c r="N549" s="99"/>
    </row>
    <row r="550" spans="1:14" s="6" customFormat="1" hidden="1">
      <c r="A550" s="87"/>
      <c r="G550" s="3"/>
      <c r="J550" s="7"/>
      <c r="L550" s="85"/>
      <c r="M550" s="85"/>
      <c r="N550" s="99"/>
    </row>
    <row r="551" spans="1:14" s="6" customFormat="1" hidden="1">
      <c r="A551" s="87"/>
      <c r="G551" s="3"/>
      <c r="J551" s="7"/>
      <c r="L551" s="85"/>
      <c r="M551" s="85"/>
      <c r="N551" s="99"/>
    </row>
    <row r="552" spans="1:14" s="6" customFormat="1" hidden="1">
      <c r="A552" s="87"/>
      <c r="G552" s="3"/>
      <c r="J552" s="7"/>
      <c r="L552" s="85"/>
      <c r="M552" s="85"/>
      <c r="N552" s="99"/>
    </row>
    <row r="553" spans="1:14" s="6" customFormat="1" hidden="1">
      <c r="A553" s="87"/>
      <c r="G553" s="3"/>
      <c r="J553" s="7"/>
      <c r="L553" s="85"/>
      <c r="M553" s="85"/>
      <c r="N553" s="99"/>
    </row>
    <row r="554" spans="1:14" s="6" customFormat="1" hidden="1">
      <c r="A554" s="87"/>
      <c r="G554" s="3"/>
      <c r="J554" s="7"/>
      <c r="L554" s="85"/>
      <c r="M554" s="85"/>
      <c r="N554" s="99"/>
    </row>
    <row r="555" spans="1:14" s="6" customFormat="1" hidden="1">
      <c r="A555" s="87"/>
      <c r="G555" s="3"/>
      <c r="J555" s="7"/>
      <c r="L555" s="85"/>
      <c r="M555" s="85"/>
      <c r="N555" s="99"/>
    </row>
    <row r="556" spans="1:14" s="6" customFormat="1" hidden="1">
      <c r="A556" s="87"/>
      <c r="G556" s="3"/>
      <c r="J556" s="7"/>
      <c r="L556" s="85"/>
      <c r="M556" s="85"/>
      <c r="N556" s="99"/>
    </row>
    <row r="557" spans="1:14" s="6" customFormat="1" hidden="1">
      <c r="A557" s="87"/>
      <c r="G557" s="3"/>
      <c r="J557" s="7"/>
      <c r="L557" s="85"/>
      <c r="M557" s="85"/>
      <c r="N557" s="99"/>
    </row>
    <row r="558" spans="1:14" s="6" customFormat="1" hidden="1">
      <c r="A558" s="87"/>
      <c r="G558" s="3"/>
      <c r="J558" s="7"/>
      <c r="L558" s="85"/>
      <c r="M558" s="85"/>
      <c r="N558" s="99"/>
    </row>
    <row r="559" spans="1:14" s="6" customFormat="1" hidden="1">
      <c r="A559" s="87"/>
      <c r="G559" s="3"/>
      <c r="J559" s="7"/>
      <c r="L559" s="85"/>
      <c r="M559" s="85"/>
      <c r="N559" s="99"/>
    </row>
    <row r="560" spans="1:14" s="6" customFormat="1" hidden="1">
      <c r="A560" s="87"/>
      <c r="G560" s="3"/>
      <c r="J560" s="7"/>
      <c r="L560" s="85"/>
      <c r="M560" s="85"/>
      <c r="N560" s="99"/>
    </row>
    <row r="561" spans="1:14" s="6" customFormat="1" hidden="1">
      <c r="A561" s="87"/>
      <c r="G561" s="3"/>
      <c r="J561" s="7"/>
      <c r="L561" s="85"/>
      <c r="M561" s="85"/>
      <c r="N561" s="99"/>
    </row>
    <row r="562" spans="1:14" s="6" customFormat="1" hidden="1">
      <c r="A562" s="87"/>
      <c r="G562" s="3"/>
      <c r="J562" s="7"/>
      <c r="L562" s="85"/>
      <c r="M562" s="85"/>
      <c r="N562" s="99"/>
    </row>
    <row r="563" spans="1:14" s="6" customFormat="1" hidden="1">
      <c r="A563" s="87"/>
      <c r="G563" s="3"/>
      <c r="J563" s="7"/>
      <c r="L563" s="85"/>
      <c r="M563" s="85"/>
      <c r="N563" s="99"/>
    </row>
    <row r="564" spans="1:14" s="6" customFormat="1" hidden="1">
      <c r="A564" s="87"/>
      <c r="G564" s="3"/>
      <c r="J564" s="7"/>
      <c r="L564" s="85"/>
      <c r="M564" s="85"/>
      <c r="N564" s="99"/>
    </row>
    <row r="565" spans="1:14" s="6" customFormat="1" hidden="1">
      <c r="A565" s="87"/>
      <c r="G565" s="3"/>
      <c r="J565" s="7"/>
      <c r="L565" s="85"/>
      <c r="M565" s="85"/>
      <c r="N565" s="99"/>
    </row>
    <row r="566" spans="1:14" s="6" customFormat="1" hidden="1">
      <c r="A566" s="87"/>
      <c r="G566" s="3"/>
      <c r="J566" s="7"/>
      <c r="L566" s="85"/>
      <c r="M566" s="85"/>
      <c r="N566" s="99"/>
    </row>
    <row r="567" spans="1:14" s="6" customFormat="1" hidden="1">
      <c r="A567" s="87"/>
      <c r="G567" s="3"/>
      <c r="J567" s="7"/>
      <c r="L567" s="85"/>
      <c r="M567" s="85"/>
      <c r="N567" s="99"/>
    </row>
    <row r="568" spans="1:14" s="6" customFormat="1" hidden="1">
      <c r="A568" s="87"/>
      <c r="G568" s="3"/>
      <c r="J568" s="7"/>
      <c r="L568" s="85"/>
      <c r="M568" s="85"/>
      <c r="N568" s="99"/>
    </row>
    <row r="569" spans="1:14" s="6" customFormat="1" hidden="1">
      <c r="A569" s="87"/>
      <c r="G569" s="3"/>
      <c r="J569" s="7"/>
      <c r="L569" s="85"/>
      <c r="M569" s="85"/>
      <c r="N569" s="99"/>
    </row>
    <row r="570" spans="1:14" s="6" customFormat="1" hidden="1">
      <c r="A570" s="87"/>
      <c r="G570" s="3"/>
      <c r="J570" s="7"/>
      <c r="L570" s="85"/>
      <c r="M570" s="85"/>
      <c r="N570" s="99"/>
    </row>
    <row r="571" spans="1:14" s="6" customFormat="1" hidden="1">
      <c r="A571" s="87"/>
      <c r="G571" s="3"/>
      <c r="J571" s="7"/>
      <c r="L571" s="85"/>
      <c r="M571" s="85"/>
      <c r="N571" s="99"/>
    </row>
    <row r="572" spans="1:14" s="6" customFormat="1" hidden="1">
      <c r="A572" s="87"/>
      <c r="G572" s="3"/>
      <c r="J572" s="7"/>
      <c r="L572" s="85"/>
      <c r="M572" s="85"/>
      <c r="N572" s="99"/>
    </row>
    <row r="573" spans="1:14" s="6" customFormat="1" hidden="1">
      <c r="A573" s="87"/>
      <c r="G573" s="3"/>
      <c r="J573" s="7"/>
      <c r="L573" s="85"/>
      <c r="M573" s="85"/>
      <c r="N573" s="99"/>
    </row>
    <row r="574" spans="1:14" s="6" customFormat="1" hidden="1">
      <c r="A574" s="87"/>
      <c r="G574" s="3"/>
      <c r="J574" s="7"/>
      <c r="L574" s="85"/>
      <c r="M574" s="85"/>
      <c r="N574" s="99"/>
    </row>
    <row r="575" spans="1:14" s="6" customFormat="1" hidden="1">
      <c r="A575" s="87"/>
      <c r="G575" s="3"/>
      <c r="J575" s="7"/>
      <c r="L575" s="85"/>
      <c r="M575" s="85"/>
      <c r="N575" s="99"/>
    </row>
    <row r="576" spans="1:14" s="6" customFormat="1" hidden="1">
      <c r="A576" s="87"/>
      <c r="G576" s="3"/>
      <c r="J576" s="7"/>
      <c r="L576" s="85"/>
      <c r="M576" s="85"/>
      <c r="N576" s="99"/>
    </row>
    <row r="577" spans="1:14" s="6" customFormat="1" hidden="1">
      <c r="A577" s="87"/>
      <c r="G577" s="3"/>
      <c r="J577" s="7"/>
      <c r="L577" s="85"/>
      <c r="M577" s="85"/>
      <c r="N577" s="99"/>
    </row>
    <row r="578" spans="1:14" s="6" customFormat="1" hidden="1">
      <c r="A578" s="87"/>
      <c r="G578" s="3"/>
      <c r="J578" s="7"/>
      <c r="L578" s="85"/>
      <c r="M578" s="85"/>
      <c r="N578" s="99"/>
    </row>
    <row r="579" spans="1:14" s="6" customFormat="1" hidden="1">
      <c r="A579" s="87"/>
      <c r="G579" s="3"/>
      <c r="J579" s="7"/>
      <c r="L579" s="85"/>
      <c r="M579" s="85"/>
      <c r="N579" s="99"/>
    </row>
    <row r="580" spans="1:14" s="6" customFormat="1" hidden="1">
      <c r="A580" s="87"/>
      <c r="G580" s="3"/>
      <c r="J580" s="7"/>
      <c r="L580" s="85"/>
      <c r="M580" s="85"/>
      <c r="N580" s="99"/>
    </row>
    <row r="581" spans="1:14" s="6" customFormat="1" hidden="1">
      <c r="A581" s="87"/>
      <c r="G581" s="3"/>
      <c r="J581" s="7"/>
      <c r="L581" s="85"/>
      <c r="M581" s="85"/>
      <c r="N581" s="99"/>
    </row>
    <row r="582" spans="1:14" s="6" customFormat="1" hidden="1">
      <c r="A582" s="87"/>
      <c r="G582" s="3"/>
      <c r="J582" s="7"/>
      <c r="L582" s="85"/>
      <c r="M582" s="85"/>
      <c r="N582" s="99"/>
    </row>
    <row r="583" spans="1:14" s="6" customFormat="1" hidden="1">
      <c r="A583" s="87"/>
      <c r="G583" s="3"/>
      <c r="J583" s="7"/>
      <c r="L583" s="85"/>
      <c r="M583" s="85"/>
      <c r="N583" s="99"/>
    </row>
    <row r="584" spans="1:14" s="6" customFormat="1" hidden="1">
      <c r="A584" s="87"/>
      <c r="G584" s="3"/>
      <c r="J584" s="7"/>
      <c r="L584" s="85"/>
      <c r="M584" s="85"/>
      <c r="N584" s="99"/>
    </row>
    <row r="585" spans="1:14" s="6" customFormat="1" hidden="1">
      <c r="A585" s="87"/>
      <c r="G585" s="3"/>
      <c r="J585" s="7"/>
      <c r="L585" s="85"/>
      <c r="M585" s="85"/>
      <c r="N585" s="99"/>
    </row>
    <row r="586" spans="1:14" s="6" customFormat="1" hidden="1">
      <c r="A586" s="87"/>
      <c r="G586" s="3"/>
      <c r="J586" s="7"/>
      <c r="L586" s="85"/>
      <c r="M586" s="85"/>
      <c r="N586" s="99"/>
    </row>
    <row r="587" spans="1:14" s="6" customFormat="1" hidden="1">
      <c r="A587" s="87"/>
      <c r="G587" s="3"/>
      <c r="J587" s="7"/>
      <c r="L587" s="85"/>
      <c r="M587" s="85"/>
      <c r="N587" s="99"/>
    </row>
    <row r="588" spans="1:14" s="6" customFormat="1" hidden="1">
      <c r="A588" s="87"/>
      <c r="G588" s="3"/>
      <c r="J588" s="7"/>
      <c r="L588" s="85"/>
      <c r="M588" s="85"/>
      <c r="N588" s="99"/>
    </row>
    <row r="589" spans="1:14" s="6" customFormat="1" hidden="1">
      <c r="A589" s="87"/>
      <c r="G589" s="3"/>
      <c r="J589" s="7"/>
      <c r="L589" s="85"/>
      <c r="M589" s="85"/>
      <c r="N589" s="99"/>
    </row>
    <row r="590" spans="1:14" s="6" customFormat="1" hidden="1">
      <c r="A590" s="87"/>
      <c r="G590" s="3"/>
      <c r="J590" s="7"/>
      <c r="L590" s="85"/>
      <c r="M590" s="85"/>
      <c r="N590" s="99"/>
    </row>
    <row r="591" spans="1:14" s="6" customFormat="1" hidden="1">
      <c r="A591" s="87"/>
      <c r="G591" s="3"/>
      <c r="J591" s="7"/>
      <c r="L591" s="85"/>
      <c r="M591" s="85"/>
      <c r="N591" s="99"/>
    </row>
    <row r="592" spans="1:14" s="6" customFormat="1" hidden="1">
      <c r="A592" s="87"/>
      <c r="G592" s="3"/>
      <c r="J592" s="7"/>
      <c r="L592" s="85"/>
      <c r="M592" s="85"/>
      <c r="N592" s="99"/>
    </row>
    <row r="593" spans="1:14" s="6" customFormat="1" hidden="1">
      <c r="A593" s="87"/>
      <c r="G593" s="3"/>
      <c r="J593" s="7"/>
      <c r="L593" s="85"/>
      <c r="M593" s="85"/>
      <c r="N593" s="99"/>
    </row>
    <row r="594" spans="1:14" s="6" customFormat="1" hidden="1">
      <c r="A594" s="87"/>
      <c r="G594" s="3"/>
      <c r="J594" s="7"/>
      <c r="L594" s="85"/>
      <c r="M594" s="85"/>
      <c r="N594" s="99"/>
    </row>
    <row r="595" spans="1:14" s="6" customFormat="1" hidden="1">
      <c r="A595" s="87"/>
      <c r="G595" s="3"/>
      <c r="J595" s="7"/>
      <c r="L595" s="85"/>
      <c r="M595" s="85"/>
      <c r="N595" s="99"/>
    </row>
    <row r="596" spans="1:14" s="6" customFormat="1" hidden="1">
      <c r="A596" s="87"/>
      <c r="G596" s="3"/>
      <c r="J596" s="7"/>
      <c r="L596" s="85"/>
      <c r="M596" s="85"/>
      <c r="N596" s="99"/>
    </row>
    <row r="597" spans="1:14" s="6" customFormat="1" hidden="1">
      <c r="A597" s="87"/>
      <c r="G597" s="3"/>
      <c r="J597" s="7"/>
      <c r="L597" s="85"/>
      <c r="M597" s="85"/>
      <c r="N597" s="99"/>
    </row>
    <row r="598" spans="1:14" s="6" customFormat="1" hidden="1">
      <c r="A598" s="87"/>
      <c r="G598" s="3"/>
      <c r="J598" s="7"/>
      <c r="L598" s="85"/>
      <c r="M598" s="85"/>
      <c r="N598" s="99"/>
    </row>
    <row r="599" spans="1:14" s="6" customFormat="1" hidden="1">
      <c r="A599" s="87"/>
      <c r="G599" s="3"/>
      <c r="J599" s="7"/>
      <c r="L599" s="85"/>
      <c r="M599" s="85"/>
      <c r="N599" s="99"/>
    </row>
    <row r="600" spans="1:14" s="6" customFormat="1" hidden="1">
      <c r="A600" s="87"/>
      <c r="G600" s="3"/>
      <c r="J600" s="7"/>
      <c r="L600" s="85"/>
      <c r="M600" s="85"/>
      <c r="N600" s="99"/>
    </row>
    <row r="601" spans="1:14" s="6" customFormat="1" hidden="1">
      <c r="A601" s="87"/>
      <c r="G601" s="3"/>
      <c r="J601" s="7"/>
      <c r="L601" s="85"/>
      <c r="M601" s="85"/>
      <c r="N601" s="99"/>
    </row>
    <row r="602" spans="1:14" s="6" customFormat="1" hidden="1">
      <c r="A602" s="87"/>
      <c r="G602" s="3"/>
      <c r="J602" s="7"/>
      <c r="L602" s="85"/>
      <c r="M602" s="85"/>
      <c r="N602" s="99"/>
    </row>
    <row r="603" spans="1:14" s="6" customFormat="1" hidden="1">
      <c r="A603" s="87"/>
      <c r="G603" s="3"/>
      <c r="J603" s="7"/>
      <c r="L603" s="85"/>
      <c r="M603" s="85"/>
      <c r="N603" s="99"/>
    </row>
    <row r="604" spans="1:14" s="6" customFormat="1" hidden="1">
      <c r="A604" s="87"/>
      <c r="G604" s="3"/>
      <c r="J604" s="7"/>
      <c r="L604" s="85"/>
      <c r="M604" s="85"/>
      <c r="N604" s="99"/>
    </row>
    <row r="605" spans="1:14" s="6" customFormat="1" hidden="1">
      <c r="A605" s="87"/>
      <c r="G605" s="3"/>
      <c r="J605" s="7"/>
      <c r="L605" s="85"/>
      <c r="M605" s="85"/>
      <c r="N605" s="99"/>
    </row>
    <row r="606" spans="1:14" s="6" customFormat="1" hidden="1">
      <c r="A606" s="87"/>
      <c r="G606" s="3"/>
      <c r="J606" s="7"/>
      <c r="L606" s="85"/>
      <c r="M606" s="85"/>
      <c r="N606" s="99"/>
    </row>
    <row r="607" spans="1:14" s="6" customFormat="1" hidden="1">
      <c r="A607" s="87"/>
      <c r="G607" s="3"/>
      <c r="J607" s="7"/>
      <c r="L607" s="85"/>
      <c r="M607" s="85"/>
      <c r="N607" s="99"/>
    </row>
    <row r="608" spans="1:14" s="6" customFormat="1" hidden="1">
      <c r="A608" s="87"/>
      <c r="G608" s="3"/>
      <c r="J608" s="7"/>
      <c r="L608" s="85"/>
      <c r="M608" s="85"/>
      <c r="N608" s="99"/>
    </row>
    <row r="609" spans="1:14" s="6" customFormat="1" hidden="1">
      <c r="A609" s="87"/>
      <c r="G609" s="3"/>
      <c r="J609" s="7"/>
      <c r="L609" s="85"/>
      <c r="M609" s="85"/>
      <c r="N609" s="99"/>
    </row>
    <row r="610" spans="1:14" s="6" customFormat="1" hidden="1">
      <c r="A610" s="87"/>
      <c r="G610" s="3"/>
      <c r="J610" s="7"/>
      <c r="L610" s="85"/>
      <c r="M610" s="85"/>
      <c r="N610" s="99"/>
    </row>
    <row r="611" spans="1:14" s="6" customFormat="1" hidden="1">
      <c r="A611" s="87"/>
      <c r="G611" s="3"/>
      <c r="J611" s="7"/>
      <c r="L611" s="85"/>
      <c r="M611" s="85"/>
      <c r="N611" s="99"/>
    </row>
    <row r="612" spans="1:14" s="6" customFormat="1" hidden="1">
      <c r="A612" s="87"/>
      <c r="G612" s="3"/>
      <c r="J612" s="7"/>
      <c r="L612" s="85"/>
      <c r="M612" s="85"/>
      <c r="N612" s="99"/>
    </row>
    <row r="613" spans="1:14" s="6" customFormat="1" hidden="1">
      <c r="A613" s="87"/>
      <c r="G613" s="3"/>
      <c r="J613" s="7"/>
      <c r="L613" s="85"/>
      <c r="M613" s="85"/>
      <c r="N613" s="99"/>
    </row>
    <row r="614" spans="1:14" s="6" customFormat="1" hidden="1">
      <c r="A614" s="87"/>
      <c r="G614" s="3"/>
      <c r="J614" s="7"/>
      <c r="L614" s="85"/>
      <c r="M614" s="85"/>
      <c r="N614" s="99"/>
    </row>
    <row r="615" spans="1:14" s="6" customFormat="1" hidden="1">
      <c r="A615" s="87"/>
      <c r="G615" s="3"/>
      <c r="J615" s="7"/>
      <c r="L615" s="85"/>
      <c r="M615" s="85"/>
      <c r="N615" s="99"/>
    </row>
    <row r="616" spans="1:14" s="6" customFormat="1" hidden="1">
      <c r="A616" s="87"/>
      <c r="G616" s="3"/>
      <c r="J616" s="7"/>
      <c r="L616" s="85"/>
      <c r="M616" s="85"/>
      <c r="N616" s="99"/>
    </row>
    <row r="617" spans="1:14" s="6" customFormat="1" hidden="1">
      <c r="A617" s="87"/>
      <c r="G617" s="3"/>
      <c r="J617" s="7"/>
      <c r="L617" s="85"/>
      <c r="M617" s="85"/>
      <c r="N617" s="99"/>
    </row>
    <row r="618" spans="1:14" s="6" customFormat="1" hidden="1">
      <c r="A618" s="87"/>
      <c r="G618" s="3"/>
      <c r="J618" s="7"/>
      <c r="L618" s="85"/>
      <c r="M618" s="85"/>
      <c r="N618" s="99"/>
    </row>
    <row r="619" spans="1:14" s="6" customFormat="1" hidden="1">
      <c r="A619" s="87"/>
      <c r="G619" s="3"/>
      <c r="J619" s="7"/>
      <c r="L619" s="85"/>
      <c r="M619" s="85"/>
      <c r="N619" s="99"/>
    </row>
    <row r="620" spans="1:14" s="6" customFormat="1" hidden="1">
      <c r="A620" s="87"/>
      <c r="G620" s="3"/>
      <c r="J620" s="7"/>
      <c r="L620" s="85"/>
      <c r="M620" s="85"/>
      <c r="N620" s="99"/>
    </row>
    <row r="621" spans="1:14" s="6" customFormat="1" hidden="1">
      <c r="A621" s="87"/>
      <c r="G621" s="3"/>
      <c r="J621" s="7"/>
      <c r="L621" s="85"/>
      <c r="M621" s="85"/>
      <c r="N621" s="99"/>
    </row>
    <row r="622" spans="1:14" s="6" customFormat="1" hidden="1">
      <c r="A622" s="87"/>
      <c r="G622" s="3"/>
      <c r="J622" s="7"/>
      <c r="L622" s="85"/>
      <c r="M622" s="85"/>
      <c r="N622" s="99"/>
    </row>
    <row r="623" spans="1:14" s="6" customFormat="1" hidden="1">
      <c r="A623" s="87"/>
      <c r="G623" s="3"/>
      <c r="J623" s="7"/>
      <c r="L623" s="85"/>
      <c r="M623" s="85"/>
      <c r="N623" s="99"/>
    </row>
    <row r="624" spans="1:14" s="6" customFormat="1" hidden="1">
      <c r="A624" s="87"/>
      <c r="G624" s="3"/>
      <c r="J624" s="7"/>
      <c r="L624" s="85"/>
      <c r="M624" s="85"/>
      <c r="N624" s="99"/>
    </row>
    <row r="625" spans="1:14" s="6" customFormat="1" hidden="1">
      <c r="A625" s="87"/>
      <c r="G625" s="3"/>
      <c r="J625" s="7"/>
      <c r="L625" s="85"/>
      <c r="M625" s="85"/>
      <c r="N625" s="99"/>
    </row>
    <row r="626" spans="1:14" s="6" customFormat="1" hidden="1">
      <c r="A626" s="87"/>
      <c r="G626" s="3"/>
      <c r="J626" s="7"/>
      <c r="L626" s="85"/>
      <c r="M626" s="85"/>
      <c r="N626" s="99"/>
    </row>
    <row r="627" spans="1:14" s="6" customFormat="1" hidden="1">
      <c r="A627" s="87"/>
      <c r="G627" s="3"/>
      <c r="J627" s="7"/>
      <c r="L627" s="85"/>
      <c r="M627" s="85"/>
      <c r="N627" s="99"/>
    </row>
    <row r="628" spans="1:14" s="6" customFormat="1" hidden="1">
      <c r="A628" s="87"/>
      <c r="G628" s="3"/>
      <c r="J628" s="7"/>
      <c r="L628" s="85"/>
      <c r="M628" s="85"/>
      <c r="N628" s="99"/>
    </row>
    <row r="629" spans="1:14" s="6" customFormat="1" hidden="1">
      <c r="A629" s="87"/>
      <c r="G629" s="3"/>
      <c r="J629" s="7"/>
      <c r="L629" s="85"/>
      <c r="M629" s="85"/>
      <c r="N629" s="99"/>
    </row>
    <row r="630" spans="1:14" s="6" customFormat="1" hidden="1">
      <c r="A630" s="87"/>
      <c r="G630" s="3"/>
      <c r="J630" s="7"/>
      <c r="L630" s="85"/>
      <c r="M630" s="85"/>
      <c r="N630" s="99"/>
    </row>
    <row r="631" spans="1:14" s="6" customFormat="1" hidden="1">
      <c r="A631" s="87"/>
      <c r="G631" s="3"/>
      <c r="J631" s="7"/>
      <c r="L631" s="85"/>
      <c r="M631" s="85"/>
      <c r="N631" s="99"/>
    </row>
    <row r="632" spans="1:14" s="6" customFormat="1" hidden="1">
      <c r="A632" s="87"/>
      <c r="G632" s="3"/>
      <c r="J632" s="7"/>
      <c r="L632" s="85"/>
      <c r="M632" s="85"/>
      <c r="N632" s="99"/>
    </row>
    <row r="633" spans="1:14" s="6" customFormat="1" hidden="1">
      <c r="A633" s="87"/>
      <c r="G633" s="3"/>
      <c r="J633" s="7"/>
      <c r="L633" s="85"/>
      <c r="M633" s="85"/>
      <c r="N633" s="99"/>
    </row>
    <row r="634" spans="1:14" s="6" customFormat="1" hidden="1">
      <c r="A634" s="87"/>
      <c r="G634" s="3"/>
      <c r="J634" s="7"/>
      <c r="L634" s="85"/>
      <c r="M634" s="85"/>
      <c r="N634" s="99"/>
    </row>
    <row r="635" spans="1:14" s="6" customFormat="1" hidden="1">
      <c r="A635" s="87"/>
      <c r="G635" s="3"/>
      <c r="J635" s="7"/>
      <c r="L635" s="85"/>
      <c r="M635" s="85"/>
      <c r="N635" s="99"/>
    </row>
    <row r="636" spans="1:14" s="6" customFormat="1" hidden="1">
      <c r="A636" s="87"/>
      <c r="G636" s="3"/>
      <c r="J636" s="7"/>
      <c r="L636" s="85"/>
      <c r="M636" s="85"/>
      <c r="N636" s="99"/>
    </row>
    <row r="637" spans="1:14" s="6" customFormat="1" hidden="1">
      <c r="A637" s="87"/>
      <c r="G637" s="3"/>
      <c r="J637" s="7"/>
      <c r="L637" s="85"/>
      <c r="M637" s="85"/>
      <c r="N637" s="99"/>
    </row>
    <row r="638" spans="1:14" s="6" customFormat="1" hidden="1">
      <c r="A638" s="87"/>
      <c r="G638" s="3"/>
      <c r="J638" s="7"/>
      <c r="L638" s="85"/>
      <c r="M638" s="85"/>
      <c r="N638" s="99"/>
    </row>
    <row r="639" spans="1:14" s="6" customFormat="1" hidden="1">
      <c r="A639" s="87"/>
      <c r="G639" s="3"/>
      <c r="J639" s="7"/>
      <c r="L639" s="85"/>
      <c r="M639" s="85"/>
      <c r="N639" s="99"/>
    </row>
    <row r="640" spans="1:14" s="6" customFormat="1" hidden="1">
      <c r="A640" s="87"/>
      <c r="G640" s="3"/>
      <c r="J640" s="7"/>
      <c r="L640" s="85"/>
      <c r="M640" s="85"/>
      <c r="N640" s="99"/>
    </row>
    <row r="641" spans="1:14" s="6" customFormat="1" hidden="1">
      <c r="A641" s="87"/>
      <c r="G641" s="3"/>
      <c r="J641" s="7"/>
      <c r="L641" s="85"/>
      <c r="M641" s="85"/>
      <c r="N641" s="99"/>
    </row>
    <row r="642" spans="1:14" s="6" customFormat="1" hidden="1">
      <c r="A642" s="87"/>
      <c r="G642" s="3"/>
      <c r="J642" s="7"/>
      <c r="L642" s="85"/>
      <c r="M642" s="85"/>
      <c r="N642" s="99"/>
    </row>
    <row r="643" spans="1:14" s="6" customFormat="1" hidden="1">
      <c r="A643" s="87"/>
      <c r="G643" s="3"/>
      <c r="J643" s="7"/>
      <c r="L643" s="85"/>
      <c r="M643" s="85"/>
      <c r="N643" s="99"/>
    </row>
    <row r="644" spans="1:14" s="6" customFormat="1" hidden="1">
      <c r="A644" s="87"/>
      <c r="G644" s="3"/>
      <c r="J644" s="7"/>
      <c r="L644" s="85"/>
      <c r="M644" s="85"/>
      <c r="N644" s="99"/>
    </row>
    <row r="645" spans="1:14" s="6" customFormat="1" hidden="1">
      <c r="A645" s="87"/>
      <c r="G645" s="3"/>
      <c r="J645" s="7"/>
      <c r="L645" s="85"/>
      <c r="M645" s="85"/>
      <c r="N645" s="99"/>
    </row>
    <row r="646" spans="1:14" s="6" customFormat="1" hidden="1">
      <c r="A646" s="87"/>
      <c r="G646" s="3"/>
      <c r="J646" s="7"/>
      <c r="L646" s="85"/>
      <c r="M646" s="85"/>
      <c r="N646" s="99"/>
    </row>
    <row r="647" spans="1:14" s="6" customFormat="1" hidden="1">
      <c r="A647" s="87"/>
      <c r="G647" s="3"/>
      <c r="J647" s="7"/>
      <c r="L647" s="85"/>
      <c r="M647" s="85"/>
      <c r="N647" s="99"/>
    </row>
    <row r="648" spans="1:14" s="6" customFormat="1" hidden="1">
      <c r="A648" s="87"/>
      <c r="G648" s="3"/>
      <c r="J648" s="7"/>
      <c r="L648" s="85"/>
      <c r="M648" s="85"/>
      <c r="N648" s="99"/>
    </row>
    <row r="649" spans="1:14" s="6" customFormat="1" hidden="1">
      <c r="A649" s="87"/>
      <c r="G649" s="3"/>
      <c r="J649" s="7"/>
      <c r="L649" s="85"/>
      <c r="M649" s="85"/>
      <c r="N649" s="99"/>
    </row>
    <row r="650" spans="1:14" s="6" customFormat="1" hidden="1">
      <c r="A650" s="87"/>
      <c r="G650" s="3"/>
      <c r="J650" s="7"/>
      <c r="L650" s="85"/>
      <c r="M650" s="85"/>
      <c r="N650" s="99"/>
    </row>
    <row r="651" spans="1:14" s="6" customFormat="1" hidden="1">
      <c r="A651" s="87"/>
      <c r="G651" s="3"/>
      <c r="J651" s="7"/>
      <c r="L651" s="85"/>
      <c r="M651" s="85"/>
      <c r="N651" s="99"/>
    </row>
    <row r="652" spans="1:14" s="6" customFormat="1" hidden="1">
      <c r="A652" s="87"/>
      <c r="G652" s="3"/>
      <c r="J652" s="7"/>
      <c r="L652" s="85"/>
      <c r="M652" s="85"/>
      <c r="N652" s="99"/>
    </row>
    <row r="653" spans="1:14" s="6" customFormat="1" hidden="1">
      <c r="A653" s="87"/>
      <c r="G653" s="3"/>
      <c r="J653" s="7"/>
      <c r="L653" s="85"/>
      <c r="M653" s="85"/>
      <c r="N653" s="99"/>
    </row>
    <row r="654" spans="1:14" s="6" customFormat="1" hidden="1">
      <c r="A654" s="87"/>
      <c r="G654" s="3"/>
      <c r="J654" s="7"/>
      <c r="L654" s="85"/>
      <c r="M654" s="85"/>
      <c r="N654" s="99"/>
    </row>
    <row r="655" spans="1:14" s="6" customFormat="1" hidden="1">
      <c r="A655" s="87"/>
      <c r="G655" s="3"/>
      <c r="J655" s="7"/>
      <c r="L655" s="85"/>
      <c r="M655" s="85"/>
      <c r="N655" s="99"/>
    </row>
    <row r="656" spans="1:14" s="6" customFormat="1" hidden="1">
      <c r="A656" s="87"/>
      <c r="G656" s="3"/>
      <c r="J656" s="7"/>
      <c r="L656" s="85"/>
      <c r="M656" s="85"/>
      <c r="N656" s="99"/>
    </row>
    <row r="657" spans="1:14" s="6" customFormat="1" hidden="1">
      <c r="A657" s="87"/>
      <c r="G657" s="3"/>
      <c r="J657" s="7"/>
      <c r="L657" s="85"/>
      <c r="M657" s="85"/>
      <c r="N657" s="99"/>
    </row>
    <row r="658" spans="1:14" s="6" customFormat="1" hidden="1">
      <c r="A658" s="87"/>
      <c r="G658" s="3"/>
      <c r="J658" s="7"/>
      <c r="L658" s="85"/>
      <c r="M658" s="85"/>
      <c r="N658" s="99"/>
    </row>
    <row r="659" spans="1:14" s="6" customFormat="1" hidden="1">
      <c r="A659" s="87"/>
      <c r="G659" s="3"/>
      <c r="J659" s="7"/>
      <c r="L659" s="85"/>
      <c r="M659" s="85"/>
      <c r="N659" s="99"/>
    </row>
    <row r="660" spans="1:14" s="6" customFormat="1" hidden="1">
      <c r="A660" s="87"/>
      <c r="G660" s="3"/>
      <c r="J660" s="7"/>
      <c r="L660" s="85"/>
      <c r="M660" s="85"/>
      <c r="N660" s="99"/>
    </row>
    <row r="661" spans="1:14" s="6" customFormat="1" hidden="1">
      <c r="A661" s="87"/>
      <c r="G661" s="3"/>
      <c r="J661" s="7"/>
      <c r="L661" s="85"/>
      <c r="M661" s="85"/>
      <c r="N661" s="99"/>
    </row>
    <row r="662" spans="1:14" s="6" customFormat="1" hidden="1">
      <c r="A662" s="87"/>
      <c r="G662" s="3"/>
      <c r="J662" s="7"/>
      <c r="L662" s="85"/>
      <c r="M662" s="85"/>
      <c r="N662" s="99"/>
    </row>
    <row r="663" spans="1:14" s="6" customFormat="1" hidden="1">
      <c r="A663" s="87"/>
      <c r="G663" s="3"/>
      <c r="J663" s="7"/>
      <c r="L663" s="85"/>
      <c r="M663" s="85"/>
      <c r="N663" s="99"/>
    </row>
    <row r="664" spans="1:14" s="6" customFormat="1" hidden="1">
      <c r="A664" s="87"/>
      <c r="G664" s="3"/>
      <c r="J664" s="7"/>
      <c r="L664" s="85"/>
      <c r="M664" s="85"/>
      <c r="N664" s="99"/>
    </row>
    <row r="665" spans="1:14" s="6" customFormat="1" hidden="1">
      <c r="A665" s="87"/>
      <c r="G665" s="3"/>
      <c r="J665" s="7"/>
      <c r="L665" s="85"/>
      <c r="M665" s="85"/>
      <c r="N665" s="99"/>
    </row>
    <row r="666" spans="1:14" s="6" customFormat="1" hidden="1">
      <c r="A666" s="87"/>
      <c r="G666" s="3"/>
      <c r="J666" s="7"/>
      <c r="L666" s="85"/>
      <c r="M666" s="85"/>
      <c r="N666" s="99"/>
    </row>
    <row r="667" spans="1:14" s="6" customFormat="1" hidden="1">
      <c r="A667" s="87"/>
      <c r="G667" s="3"/>
      <c r="J667" s="7"/>
      <c r="L667" s="85"/>
      <c r="M667" s="85"/>
      <c r="N667" s="99"/>
    </row>
    <row r="668" spans="1:14" s="6" customFormat="1" hidden="1">
      <c r="A668" s="87"/>
      <c r="G668" s="3"/>
      <c r="J668" s="7"/>
      <c r="L668" s="85"/>
      <c r="M668" s="85"/>
      <c r="N668" s="99"/>
    </row>
    <row r="669" spans="1:14" s="6" customFormat="1" hidden="1">
      <c r="A669" s="87"/>
      <c r="G669" s="3"/>
      <c r="J669" s="7"/>
      <c r="L669" s="85"/>
      <c r="M669" s="85"/>
      <c r="N669" s="99"/>
    </row>
    <row r="670" spans="1:14" s="6" customFormat="1" hidden="1">
      <c r="A670" s="87"/>
      <c r="G670" s="3"/>
      <c r="J670" s="7"/>
      <c r="L670" s="85"/>
      <c r="M670" s="85"/>
      <c r="N670" s="99"/>
    </row>
    <row r="671" spans="1:14" s="6" customFormat="1" hidden="1">
      <c r="A671" s="87"/>
      <c r="G671" s="3"/>
      <c r="J671" s="7"/>
      <c r="L671" s="85"/>
      <c r="M671" s="85"/>
      <c r="N671" s="99"/>
    </row>
    <row r="672" spans="1:14" s="6" customFormat="1" hidden="1">
      <c r="A672" s="87"/>
      <c r="G672" s="3"/>
      <c r="J672" s="7"/>
      <c r="L672" s="85"/>
      <c r="M672" s="85"/>
      <c r="N672" s="99"/>
    </row>
    <row r="673" spans="1:14" s="6" customFormat="1" hidden="1">
      <c r="A673" s="87"/>
      <c r="G673" s="3"/>
      <c r="J673" s="7"/>
      <c r="L673" s="85"/>
      <c r="M673" s="85"/>
      <c r="N673" s="99"/>
    </row>
    <row r="674" spans="1:14" s="6" customFormat="1" hidden="1">
      <c r="A674" s="87"/>
      <c r="G674" s="3"/>
      <c r="J674" s="7"/>
      <c r="L674" s="85"/>
      <c r="M674" s="85"/>
      <c r="N674" s="99"/>
    </row>
    <row r="675" spans="1:14" s="6" customFormat="1" hidden="1">
      <c r="A675" s="87"/>
      <c r="G675" s="3"/>
      <c r="J675" s="7"/>
      <c r="L675" s="85"/>
      <c r="M675" s="85"/>
      <c r="N675" s="99"/>
    </row>
    <row r="676" spans="1:14" s="6" customFormat="1" hidden="1">
      <c r="A676" s="87"/>
      <c r="G676" s="3"/>
      <c r="J676" s="7"/>
      <c r="L676" s="85"/>
      <c r="M676" s="85"/>
      <c r="N676" s="99"/>
    </row>
    <row r="677" spans="1:14" s="6" customFormat="1" hidden="1">
      <c r="A677" s="87"/>
      <c r="G677" s="3"/>
      <c r="J677" s="7"/>
      <c r="L677" s="85"/>
      <c r="M677" s="85"/>
      <c r="N677" s="99"/>
    </row>
    <row r="678" spans="1:14" s="6" customFormat="1" hidden="1">
      <c r="A678" s="87"/>
      <c r="G678" s="3"/>
      <c r="J678" s="7"/>
      <c r="L678" s="85"/>
      <c r="M678" s="85"/>
      <c r="N678" s="99"/>
    </row>
    <row r="679" spans="1:14" s="6" customFormat="1" hidden="1">
      <c r="A679" s="87"/>
      <c r="G679" s="3"/>
      <c r="J679" s="7"/>
      <c r="L679" s="85"/>
      <c r="M679" s="85"/>
      <c r="N679" s="99"/>
    </row>
    <row r="680" spans="1:14" s="6" customFormat="1" hidden="1">
      <c r="A680" s="87"/>
      <c r="G680" s="3"/>
      <c r="J680" s="7"/>
      <c r="L680" s="85"/>
      <c r="M680" s="85"/>
      <c r="N680" s="99"/>
    </row>
    <row r="681" spans="1:14" s="6" customFormat="1" hidden="1">
      <c r="A681" s="87"/>
      <c r="G681" s="3"/>
      <c r="J681" s="7"/>
      <c r="L681" s="85"/>
      <c r="M681" s="85"/>
      <c r="N681" s="99"/>
    </row>
    <row r="682" spans="1:14" s="6" customFormat="1" hidden="1">
      <c r="A682" s="87"/>
      <c r="G682" s="3"/>
      <c r="J682" s="7"/>
      <c r="L682" s="85"/>
      <c r="M682" s="85"/>
      <c r="N682" s="99"/>
    </row>
    <row r="683" spans="1:14" s="6" customFormat="1" hidden="1">
      <c r="A683" s="87"/>
      <c r="G683" s="3"/>
      <c r="J683" s="7"/>
      <c r="L683" s="85"/>
      <c r="M683" s="85"/>
      <c r="N683" s="99"/>
    </row>
    <row r="684" spans="1:14" s="6" customFormat="1" hidden="1">
      <c r="A684" s="87"/>
      <c r="G684" s="3"/>
      <c r="J684" s="7"/>
      <c r="L684" s="85"/>
      <c r="M684" s="85"/>
      <c r="N684" s="99"/>
    </row>
    <row r="685" spans="1:14" s="6" customFormat="1" hidden="1">
      <c r="A685" s="87"/>
      <c r="G685" s="3"/>
      <c r="J685" s="7"/>
      <c r="L685" s="85"/>
      <c r="M685" s="85"/>
      <c r="N685" s="99"/>
    </row>
    <row r="686" spans="1:14" s="6" customFormat="1" hidden="1">
      <c r="A686" s="87"/>
      <c r="G686" s="3"/>
      <c r="J686" s="7"/>
      <c r="L686" s="85"/>
      <c r="M686" s="85"/>
      <c r="N686" s="99"/>
    </row>
    <row r="687" spans="1:14" s="6" customFormat="1" hidden="1">
      <c r="A687" s="87"/>
      <c r="G687" s="3"/>
      <c r="J687" s="7"/>
      <c r="L687" s="85"/>
      <c r="M687" s="85"/>
      <c r="N687" s="99"/>
    </row>
    <row r="688" spans="1:14" s="6" customFormat="1" hidden="1">
      <c r="A688" s="87"/>
      <c r="G688" s="3"/>
      <c r="J688" s="7"/>
      <c r="L688" s="85"/>
      <c r="M688" s="85"/>
      <c r="N688" s="99"/>
    </row>
    <row r="689" spans="1:14" s="6" customFormat="1" hidden="1">
      <c r="A689" s="87"/>
      <c r="G689" s="3"/>
      <c r="J689" s="7"/>
      <c r="L689" s="85"/>
      <c r="M689" s="85"/>
      <c r="N689" s="99"/>
    </row>
    <row r="690" spans="1:14" s="6" customFormat="1" hidden="1">
      <c r="A690" s="87"/>
      <c r="G690" s="3"/>
      <c r="J690" s="7"/>
      <c r="L690" s="85"/>
      <c r="M690" s="85"/>
      <c r="N690" s="99"/>
    </row>
    <row r="691" spans="1:14" s="6" customFormat="1" hidden="1">
      <c r="A691" s="87"/>
      <c r="G691" s="3"/>
      <c r="J691" s="7"/>
      <c r="L691" s="85"/>
      <c r="M691" s="85"/>
      <c r="N691" s="99"/>
    </row>
    <row r="692" spans="1:14" s="6" customFormat="1" hidden="1">
      <c r="A692" s="87"/>
      <c r="G692" s="3"/>
      <c r="J692" s="7"/>
      <c r="L692" s="85"/>
      <c r="M692" s="85"/>
      <c r="N692" s="99"/>
    </row>
    <row r="693" spans="1:14" s="6" customFormat="1" hidden="1">
      <c r="A693" s="87"/>
      <c r="G693" s="3"/>
      <c r="J693" s="7"/>
      <c r="L693" s="85"/>
      <c r="M693" s="85"/>
      <c r="N693" s="99"/>
    </row>
    <row r="694" spans="1:14" s="6" customFormat="1" hidden="1">
      <c r="A694" s="87"/>
      <c r="G694" s="3"/>
      <c r="J694" s="7"/>
      <c r="L694" s="85"/>
      <c r="M694" s="85"/>
      <c r="N694" s="99"/>
    </row>
    <row r="695" spans="1:14" s="6" customFormat="1" hidden="1">
      <c r="A695" s="87"/>
      <c r="G695" s="3"/>
      <c r="J695" s="7"/>
      <c r="L695" s="85"/>
      <c r="M695" s="85"/>
      <c r="N695" s="99"/>
    </row>
    <row r="696" spans="1:14" s="6" customFormat="1" hidden="1">
      <c r="A696" s="87"/>
      <c r="G696" s="3"/>
      <c r="J696" s="7"/>
      <c r="L696" s="85"/>
      <c r="M696" s="85"/>
      <c r="N696" s="99"/>
    </row>
    <row r="697" spans="1:14" s="6" customFormat="1" hidden="1">
      <c r="A697" s="87"/>
      <c r="G697" s="3"/>
      <c r="J697" s="7"/>
      <c r="L697" s="85"/>
      <c r="M697" s="85"/>
      <c r="N697" s="99"/>
    </row>
    <row r="698" spans="1:14" s="6" customFormat="1" hidden="1">
      <c r="A698" s="87"/>
      <c r="G698" s="3"/>
      <c r="J698" s="7"/>
      <c r="L698" s="85"/>
      <c r="M698" s="85"/>
      <c r="N698" s="99"/>
    </row>
    <row r="699" spans="1:14" s="6" customFormat="1" hidden="1">
      <c r="A699" s="87"/>
      <c r="G699" s="3"/>
      <c r="J699" s="7"/>
      <c r="L699" s="85"/>
      <c r="M699" s="85"/>
      <c r="N699" s="99"/>
    </row>
    <row r="700" spans="1:14" s="6" customFormat="1" hidden="1">
      <c r="A700" s="87"/>
      <c r="G700" s="3"/>
      <c r="J700" s="7"/>
      <c r="L700" s="85"/>
      <c r="M700" s="85"/>
      <c r="N700" s="99"/>
    </row>
    <row r="701" spans="1:14" s="6" customFormat="1" hidden="1">
      <c r="A701" s="87"/>
      <c r="G701" s="3"/>
      <c r="J701" s="7"/>
      <c r="L701" s="85"/>
      <c r="M701" s="85"/>
      <c r="N701" s="99"/>
    </row>
    <row r="702" spans="1:14" s="6" customFormat="1" hidden="1">
      <c r="A702" s="87"/>
      <c r="G702" s="3"/>
      <c r="J702" s="7"/>
      <c r="L702" s="85"/>
      <c r="M702" s="85"/>
      <c r="N702" s="99"/>
    </row>
    <row r="703" spans="1:14" s="6" customFormat="1" hidden="1">
      <c r="A703" s="87"/>
      <c r="G703" s="3"/>
      <c r="J703" s="7"/>
      <c r="L703" s="85"/>
      <c r="M703" s="85"/>
      <c r="N703" s="99"/>
    </row>
    <row r="704" spans="1:14" s="6" customFormat="1" hidden="1">
      <c r="A704" s="87"/>
      <c r="G704" s="3"/>
      <c r="J704" s="7"/>
      <c r="L704" s="85"/>
      <c r="M704" s="85"/>
      <c r="N704" s="99"/>
    </row>
    <row r="705" spans="1:14" s="6" customFormat="1" hidden="1">
      <c r="A705" s="87"/>
      <c r="G705" s="3"/>
      <c r="J705" s="7"/>
      <c r="L705" s="85"/>
      <c r="M705" s="85"/>
      <c r="N705" s="99"/>
    </row>
    <row r="706" spans="1:14" s="6" customFormat="1" hidden="1">
      <c r="A706" s="87"/>
      <c r="G706" s="3"/>
      <c r="J706" s="7"/>
      <c r="L706" s="85"/>
      <c r="M706" s="85"/>
      <c r="N706" s="99"/>
    </row>
    <row r="707" spans="1:14" s="6" customFormat="1" hidden="1">
      <c r="A707" s="87"/>
      <c r="G707" s="3"/>
      <c r="J707" s="7"/>
      <c r="L707" s="85"/>
      <c r="M707" s="85"/>
      <c r="N707" s="99"/>
    </row>
    <row r="708" spans="1:14" s="6" customFormat="1" hidden="1">
      <c r="A708" s="87"/>
      <c r="G708" s="3"/>
      <c r="J708" s="7"/>
      <c r="L708" s="85"/>
      <c r="M708" s="85"/>
      <c r="N708" s="99"/>
    </row>
    <row r="709" spans="1:14" s="6" customFormat="1" hidden="1">
      <c r="A709" s="87"/>
      <c r="G709" s="3"/>
      <c r="J709" s="7"/>
      <c r="L709" s="85"/>
      <c r="M709" s="85"/>
      <c r="N709" s="99"/>
    </row>
    <row r="710" spans="1:14" s="6" customFormat="1" hidden="1">
      <c r="A710" s="87"/>
      <c r="G710" s="3"/>
      <c r="J710" s="7"/>
      <c r="L710" s="85"/>
      <c r="M710" s="85"/>
      <c r="N710" s="99"/>
    </row>
    <row r="711" spans="1:14" s="6" customFormat="1" hidden="1">
      <c r="A711" s="87"/>
      <c r="G711" s="3"/>
      <c r="J711" s="7"/>
      <c r="L711" s="85"/>
      <c r="M711" s="85"/>
      <c r="N711" s="99"/>
    </row>
    <row r="712" spans="1:14" s="6" customFormat="1" hidden="1">
      <c r="A712" s="87"/>
      <c r="G712" s="3"/>
      <c r="J712" s="7"/>
      <c r="L712" s="85"/>
      <c r="M712" s="85"/>
      <c r="N712" s="99"/>
    </row>
    <row r="713" spans="1:14" s="6" customFormat="1" hidden="1">
      <c r="A713" s="87"/>
      <c r="G713" s="3"/>
      <c r="J713" s="7"/>
      <c r="L713" s="85"/>
      <c r="M713" s="85"/>
      <c r="N713" s="99"/>
    </row>
    <row r="714" spans="1:14" s="6" customFormat="1" hidden="1">
      <c r="A714" s="87"/>
      <c r="G714" s="3"/>
      <c r="J714" s="7"/>
      <c r="L714" s="85"/>
      <c r="M714" s="85"/>
      <c r="N714" s="99"/>
    </row>
    <row r="715" spans="1:14" s="6" customFormat="1" hidden="1">
      <c r="A715" s="87"/>
      <c r="G715" s="3"/>
      <c r="J715" s="7"/>
      <c r="L715" s="85"/>
      <c r="M715" s="85"/>
      <c r="N715" s="99"/>
    </row>
    <row r="716" spans="1:14" s="6" customFormat="1" hidden="1">
      <c r="A716" s="87"/>
      <c r="G716" s="3"/>
      <c r="J716" s="7"/>
      <c r="L716" s="85"/>
      <c r="M716" s="85"/>
      <c r="N716" s="99"/>
    </row>
    <row r="717" spans="1:14" s="6" customFormat="1" hidden="1">
      <c r="A717" s="87"/>
      <c r="G717" s="3"/>
      <c r="J717" s="7"/>
      <c r="L717" s="85"/>
      <c r="M717" s="85"/>
      <c r="N717" s="99"/>
    </row>
    <row r="718" spans="1:14" s="6" customFormat="1" hidden="1">
      <c r="A718" s="87"/>
      <c r="G718" s="3"/>
      <c r="J718" s="7"/>
      <c r="L718" s="85"/>
      <c r="M718" s="85"/>
      <c r="N718" s="99"/>
    </row>
    <row r="719" spans="1:14" s="6" customFormat="1" hidden="1">
      <c r="A719" s="87"/>
      <c r="G719" s="3"/>
      <c r="J719" s="7"/>
      <c r="L719" s="85"/>
      <c r="M719" s="85"/>
      <c r="N719" s="99"/>
    </row>
    <row r="720" spans="1:14" s="6" customFormat="1" hidden="1">
      <c r="A720" s="87"/>
      <c r="G720" s="3"/>
      <c r="J720" s="7"/>
      <c r="L720" s="85"/>
      <c r="M720" s="85"/>
      <c r="N720" s="99"/>
    </row>
    <row r="721" spans="1:14" s="6" customFormat="1" hidden="1">
      <c r="A721" s="87"/>
      <c r="G721" s="3"/>
      <c r="J721" s="7"/>
      <c r="L721" s="85"/>
      <c r="M721" s="85"/>
      <c r="N721" s="99"/>
    </row>
    <row r="722" spans="1:14" s="6" customFormat="1" hidden="1">
      <c r="A722" s="87"/>
      <c r="G722" s="3"/>
      <c r="J722" s="7"/>
      <c r="L722" s="85"/>
      <c r="M722" s="85"/>
      <c r="N722" s="99"/>
    </row>
    <row r="723" spans="1:14" s="6" customFormat="1" hidden="1">
      <c r="A723" s="87"/>
      <c r="G723" s="3"/>
      <c r="J723" s="7"/>
      <c r="L723" s="85"/>
      <c r="M723" s="85"/>
      <c r="N723" s="99"/>
    </row>
    <row r="724" spans="1:14" s="6" customFormat="1" hidden="1">
      <c r="A724" s="87"/>
      <c r="G724" s="3"/>
      <c r="J724" s="7"/>
      <c r="L724" s="85"/>
      <c r="M724" s="85"/>
      <c r="N724" s="99"/>
    </row>
    <row r="725" spans="1:14" s="6" customFormat="1" hidden="1">
      <c r="A725" s="87"/>
      <c r="G725" s="3"/>
      <c r="J725" s="7"/>
      <c r="L725" s="85"/>
      <c r="M725" s="85"/>
      <c r="N725" s="99"/>
    </row>
    <row r="726" spans="1:14" s="6" customFormat="1" hidden="1">
      <c r="A726" s="87"/>
      <c r="G726" s="3"/>
      <c r="J726" s="7"/>
      <c r="L726" s="85"/>
      <c r="M726" s="85"/>
      <c r="N726" s="99"/>
    </row>
    <row r="727" spans="1:14" s="6" customFormat="1" hidden="1">
      <c r="A727" s="87"/>
      <c r="G727" s="3"/>
      <c r="J727" s="7"/>
      <c r="L727" s="85"/>
      <c r="M727" s="85"/>
      <c r="N727" s="99"/>
    </row>
    <row r="728" spans="1:14" s="6" customFormat="1" hidden="1">
      <c r="A728" s="87"/>
      <c r="G728" s="3"/>
      <c r="J728" s="7"/>
      <c r="L728" s="85"/>
      <c r="M728" s="85"/>
      <c r="N728" s="99"/>
    </row>
    <row r="729" spans="1:14" s="6" customFormat="1" hidden="1">
      <c r="A729" s="87"/>
      <c r="G729" s="3"/>
      <c r="J729" s="7"/>
      <c r="L729" s="85"/>
      <c r="M729" s="85"/>
      <c r="N729" s="99"/>
    </row>
    <row r="730" spans="1:14" s="6" customFormat="1" hidden="1">
      <c r="A730" s="87"/>
      <c r="G730" s="3"/>
      <c r="J730" s="7"/>
      <c r="L730" s="85"/>
      <c r="M730" s="85"/>
      <c r="N730" s="99"/>
    </row>
    <row r="731" spans="1:14" s="6" customFormat="1" hidden="1">
      <c r="A731" s="87"/>
      <c r="G731" s="3"/>
      <c r="J731" s="7"/>
      <c r="L731" s="85"/>
      <c r="M731" s="85"/>
      <c r="N731" s="99"/>
    </row>
    <row r="732" spans="1:14" s="6" customFormat="1" hidden="1">
      <c r="A732" s="87"/>
      <c r="G732" s="3"/>
      <c r="J732" s="7"/>
      <c r="L732" s="85"/>
      <c r="M732" s="85"/>
      <c r="N732" s="99"/>
    </row>
    <row r="733" spans="1:14" s="6" customFormat="1" hidden="1">
      <c r="A733" s="87"/>
      <c r="G733" s="3"/>
      <c r="J733" s="7"/>
      <c r="L733" s="85"/>
      <c r="M733" s="85"/>
      <c r="N733" s="99"/>
    </row>
    <row r="734" spans="1:14" s="6" customFormat="1" hidden="1">
      <c r="A734" s="87"/>
      <c r="G734" s="3"/>
      <c r="J734" s="7"/>
      <c r="L734" s="85"/>
      <c r="M734" s="85"/>
      <c r="N734" s="99"/>
    </row>
    <row r="735" spans="1:14" s="6" customFormat="1" hidden="1">
      <c r="A735" s="87"/>
      <c r="G735" s="3"/>
      <c r="J735" s="7"/>
      <c r="L735" s="85"/>
      <c r="M735" s="85"/>
      <c r="N735" s="99"/>
    </row>
    <row r="736" spans="1:14" s="6" customFormat="1" hidden="1">
      <c r="A736" s="87"/>
      <c r="G736" s="3"/>
      <c r="J736" s="7"/>
      <c r="L736" s="85"/>
      <c r="M736" s="85"/>
      <c r="N736" s="99"/>
    </row>
    <row r="737" spans="1:14" s="6" customFormat="1" hidden="1">
      <c r="A737" s="87"/>
      <c r="G737" s="3"/>
      <c r="J737" s="7"/>
      <c r="L737" s="85"/>
      <c r="M737" s="85"/>
      <c r="N737" s="99"/>
    </row>
    <row r="738" spans="1:14" s="6" customFormat="1" hidden="1">
      <c r="A738" s="87"/>
      <c r="G738" s="3"/>
      <c r="J738" s="7"/>
      <c r="L738" s="85"/>
      <c r="M738" s="85"/>
      <c r="N738" s="99"/>
    </row>
    <row r="739" spans="1:14" s="6" customFormat="1" hidden="1">
      <c r="A739" s="87"/>
      <c r="G739" s="3"/>
      <c r="J739" s="7"/>
      <c r="L739" s="85"/>
      <c r="M739" s="85"/>
      <c r="N739" s="99"/>
    </row>
    <row r="740" spans="1:14" s="6" customFormat="1" hidden="1">
      <c r="A740" s="87"/>
      <c r="G740" s="3"/>
      <c r="J740" s="7"/>
      <c r="L740" s="85"/>
      <c r="M740" s="85"/>
      <c r="N740" s="99"/>
    </row>
    <row r="741" spans="1:14" s="6" customFormat="1" hidden="1">
      <c r="A741" s="87"/>
      <c r="G741" s="3"/>
      <c r="J741" s="7"/>
      <c r="L741" s="85"/>
      <c r="M741" s="85"/>
      <c r="N741" s="99"/>
    </row>
    <row r="742" spans="1:14" s="6" customFormat="1" hidden="1">
      <c r="A742" s="87"/>
      <c r="G742" s="3"/>
      <c r="J742" s="7"/>
      <c r="L742" s="85"/>
      <c r="M742" s="85"/>
      <c r="N742" s="99"/>
    </row>
    <row r="743" spans="1:14" s="6" customFormat="1" hidden="1">
      <c r="A743" s="87"/>
      <c r="G743" s="3"/>
      <c r="J743" s="7"/>
      <c r="L743" s="85"/>
      <c r="M743" s="85"/>
      <c r="N743" s="99"/>
    </row>
    <row r="744" spans="1:14" s="6" customFormat="1" hidden="1">
      <c r="A744" s="87"/>
      <c r="G744" s="3"/>
      <c r="J744" s="7"/>
      <c r="L744" s="85"/>
      <c r="M744" s="85"/>
      <c r="N744" s="99"/>
    </row>
    <row r="745" spans="1:14" s="6" customFormat="1" hidden="1">
      <c r="A745" s="87"/>
      <c r="G745" s="3"/>
      <c r="J745" s="7"/>
      <c r="L745" s="85"/>
      <c r="M745" s="85"/>
      <c r="N745" s="99"/>
    </row>
    <row r="746" spans="1:14" s="6" customFormat="1" hidden="1">
      <c r="A746" s="87"/>
      <c r="G746" s="3"/>
      <c r="J746" s="7"/>
      <c r="L746" s="85"/>
      <c r="M746" s="85"/>
      <c r="N746" s="99"/>
    </row>
    <row r="747" spans="1:14" s="6" customFormat="1" hidden="1">
      <c r="A747" s="87"/>
      <c r="G747" s="3"/>
      <c r="J747" s="7"/>
      <c r="L747" s="85"/>
      <c r="M747" s="85"/>
      <c r="N747" s="99"/>
    </row>
    <row r="748" spans="1:14" s="6" customFormat="1" hidden="1">
      <c r="A748" s="87"/>
      <c r="G748" s="3"/>
      <c r="J748" s="7"/>
      <c r="L748" s="85"/>
      <c r="M748" s="85"/>
      <c r="N748" s="99"/>
    </row>
    <row r="749" spans="1:14" s="6" customFormat="1" hidden="1">
      <c r="A749" s="87"/>
      <c r="G749" s="3"/>
      <c r="J749" s="7"/>
      <c r="L749" s="85"/>
      <c r="M749" s="85"/>
      <c r="N749" s="99"/>
    </row>
    <row r="750" spans="1:14" s="6" customFormat="1" hidden="1">
      <c r="A750" s="87"/>
      <c r="G750" s="3"/>
      <c r="J750" s="7"/>
      <c r="L750" s="85"/>
      <c r="M750" s="85"/>
      <c r="N750" s="99"/>
    </row>
    <row r="751" spans="1:14" s="6" customFormat="1" hidden="1">
      <c r="A751" s="87"/>
      <c r="G751" s="3"/>
      <c r="J751" s="7"/>
      <c r="L751" s="85"/>
      <c r="M751" s="85"/>
      <c r="N751" s="99"/>
    </row>
    <row r="752" spans="1:14" s="6" customFormat="1" hidden="1">
      <c r="A752" s="87"/>
      <c r="G752" s="3"/>
      <c r="J752" s="7"/>
      <c r="L752" s="85"/>
      <c r="M752" s="85"/>
      <c r="N752" s="99"/>
    </row>
    <row r="753" spans="1:14" s="6" customFormat="1" hidden="1">
      <c r="A753" s="87"/>
      <c r="G753" s="3"/>
      <c r="J753" s="7"/>
      <c r="L753" s="85"/>
      <c r="M753" s="85"/>
      <c r="N753" s="99"/>
    </row>
    <row r="754" spans="1:14" s="6" customFormat="1" hidden="1">
      <c r="A754" s="87"/>
      <c r="G754" s="3"/>
      <c r="J754" s="7"/>
      <c r="L754" s="85"/>
      <c r="M754" s="85"/>
      <c r="N754" s="99"/>
    </row>
    <row r="755" spans="1:14" s="6" customFormat="1" hidden="1">
      <c r="A755" s="87"/>
      <c r="G755" s="3"/>
      <c r="J755" s="7"/>
      <c r="L755" s="85"/>
      <c r="M755" s="85"/>
      <c r="N755" s="99"/>
    </row>
    <row r="756" spans="1:14" s="6" customFormat="1" hidden="1">
      <c r="A756" s="87"/>
      <c r="G756" s="3"/>
      <c r="J756" s="7"/>
      <c r="L756" s="85"/>
      <c r="M756" s="85"/>
      <c r="N756" s="99"/>
    </row>
    <row r="757" spans="1:14" s="6" customFormat="1" hidden="1">
      <c r="A757" s="87"/>
      <c r="G757" s="3"/>
      <c r="J757" s="7"/>
      <c r="L757" s="85"/>
      <c r="M757" s="85"/>
      <c r="N757" s="99"/>
    </row>
    <row r="758" spans="1:14" s="6" customFormat="1" hidden="1">
      <c r="A758" s="87"/>
      <c r="G758" s="3"/>
      <c r="J758" s="7"/>
      <c r="L758" s="85"/>
      <c r="M758" s="85"/>
      <c r="N758" s="99"/>
    </row>
    <row r="759" spans="1:14" s="6" customFormat="1" hidden="1">
      <c r="A759" s="87"/>
      <c r="G759" s="3"/>
      <c r="J759" s="7"/>
      <c r="L759" s="85"/>
      <c r="M759" s="85"/>
      <c r="N759" s="99"/>
    </row>
    <row r="760" spans="1:14" s="6" customFormat="1" hidden="1">
      <c r="A760" s="87"/>
      <c r="G760" s="3"/>
      <c r="J760" s="7"/>
      <c r="L760" s="85"/>
      <c r="M760" s="85"/>
      <c r="N760" s="99"/>
    </row>
    <row r="761" spans="1:14" s="6" customFormat="1" hidden="1">
      <c r="A761" s="87"/>
      <c r="G761" s="3"/>
      <c r="J761" s="7"/>
      <c r="L761" s="85"/>
      <c r="M761" s="85"/>
      <c r="N761" s="99"/>
    </row>
    <row r="762" spans="1:14" s="6" customFormat="1" hidden="1">
      <c r="A762" s="87"/>
      <c r="G762" s="3"/>
      <c r="J762" s="7"/>
      <c r="L762" s="85"/>
      <c r="M762" s="85"/>
      <c r="N762" s="99"/>
    </row>
    <row r="763" spans="1:14" s="6" customFormat="1" hidden="1">
      <c r="A763" s="87"/>
      <c r="G763" s="3"/>
      <c r="J763" s="7"/>
      <c r="L763" s="85"/>
      <c r="M763" s="85"/>
      <c r="N763" s="99"/>
    </row>
    <row r="764" spans="1:14" s="6" customFormat="1" hidden="1">
      <c r="A764" s="87"/>
      <c r="G764" s="3"/>
      <c r="J764" s="7"/>
      <c r="L764" s="85"/>
      <c r="M764" s="85"/>
      <c r="N764" s="99"/>
    </row>
    <row r="765" spans="1:14" s="6" customFormat="1" hidden="1">
      <c r="A765" s="87"/>
      <c r="G765" s="3"/>
      <c r="J765" s="7"/>
      <c r="L765" s="85"/>
      <c r="M765" s="85"/>
      <c r="N765" s="99"/>
    </row>
    <row r="766" spans="1:14" s="6" customFormat="1" hidden="1">
      <c r="A766" s="87"/>
      <c r="G766" s="3"/>
      <c r="J766" s="7"/>
      <c r="L766" s="85"/>
      <c r="M766" s="85"/>
      <c r="N766" s="99"/>
    </row>
    <row r="767" spans="1:14" s="6" customFormat="1" hidden="1">
      <c r="A767" s="87"/>
      <c r="G767" s="3"/>
      <c r="J767" s="7"/>
      <c r="L767" s="85"/>
      <c r="M767" s="85"/>
      <c r="N767" s="99"/>
    </row>
    <row r="768" spans="1:14" s="6" customFormat="1" hidden="1">
      <c r="A768" s="87"/>
      <c r="G768" s="3"/>
      <c r="J768" s="7"/>
      <c r="L768" s="85"/>
      <c r="M768" s="85"/>
      <c r="N768" s="99"/>
    </row>
    <row r="769" spans="1:14" s="6" customFormat="1" hidden="1">
      <c r="A769" s="87"/>
      <c r="G769" s="3"/>
      <c r="J769" s="7"/>
      <c r="L769" s="85"/>
      <c r="M769" s="85"/>
      <c r="N769" s="99"/>
    </row>
    <row r="770" spans="1:14" s="6" customFormat="1" hidden="1">
      <c r="A770" s="87"/>
      <c r="G770" s="3"/>
      <c r="J770" s="7"/>
      <c r="L770" s="85"/>
      <c r="M770" s="85"/>
      <c r="N770" s="99"/>
    </row>
    <row r="771" spans="1:14" s="6" customFormat="1" hidden="1">
      <c r="A771" s="87"/>
      <c r="G771" s="3"/>
      <c r="J771" s="7"/>
      <c r="L771" s="85"/>
      <c r="M771" s="85"/>
      <c r="N771" s="99"/>
    </row>
    <row r="772" spans="1:14" s="6" customFormat="1" hidden="1">
      <c r="A772" s="87"/>
      <c r="G772" s="3"/>
      <c r="J772" s="7"/>
      <c r="L772" s="85"/>
      <c r="M772" s="85"/>
      <c r="N772" s="99"/>
    </row>
    <row r="773" spans="1:14" s="6" customFormat="1" hidden="1">
      <c r="A773" s="87"/>
      <c r="G773" s="3"/>
      <c r="J773" s="7"/>
      <c r="L773" s="85"/>
      <c r="M773" s="85"/>
      <c r="N773" s="99"/>
    </row>
    <row r="774" spans="1:14" s="6" customFormat="1" hidden="1">
      <c r="A774" s="87"/>
      <c r="G774" s="3"/>
      <c r="J774" s="7"/>
      <c r="L774" s="85"/>
      <c r="M774" s="85"/>
      <c r="N774" s="99"/>
    </row>
    <row r="775" spans="1:14" s="6" customFormat="1" hidden="1">
      <c r="A775" s="87"/>
      <c r="G775" s="3"/>
      <c r="J775" s="7"/>
      <c r="L775" s="85"/>
      <c r="M775" s="85"/>
      <c r="N775" s="99"/>
    </row>
    <row r="776" spans="1:14" s="6" customFormat="1" hidden="1">
      <c r="A776" s="87"/>
      <c r="G776" s="3"/>
      <c r="J776" s="7"/>
      <c r="L776" s="85"/>
      <c r="M776" s="85"/>
      <c r="N776" s="99"/>
    </row>
    <row r="777" spans="1:14" s="6" customFormat="1" hidden="1">
      <c r="A777" s="87"/>
      <c r="G777" s="3"/>
      <c r="J777" s="7"/>
      <c r="L777" s="85"/>
      <c r="M777" s="85"/>
      <c r="N777" s="99"/>
    </row>
    <row r="778" spans="1:14" s="6" customFormat="1" hidden="1">
      <c r="A778" s="87"/>
      <c r="G778" s="3"/>
      <c r="J778" s="7"/>
      <c r="L778" s="85"/>
      <c r="M778" s="85"/>
      <c r="N778" s="99"/>
    </row>
    <row r="779" spans="1:14" s="6" customFormat="1" hidden="1">
      <c r="A779" s="87"/>
      <c r="G779" s="3"/>
      <c r="J779" s="7"/>
      <c r="L779" s="85"/>
      <c r="M779" s="85"/>
      <c r="N779" s="99"/>
    </row>
    <row r="780" spans="1:14" s="6" customFormat="1" hidden="1">
      <c r="A780" s="87"/>
      <c r="G780" s="3"/>
      <c r="J780" s="7"/>
      <c r="L780" s="85"/>
      <c r="M780" s="85"/>
      <c r="N780" s="99"/>
    </row>
    <row r="781" spans="1:14" s="6" customFormat="1" hidden="1">
      <c r="A781" s="87"/>
      <c r="G781" s="3"/>
      <c r="J781" s="7"/>
      <c r="L781" s="85"/>
      <c r="M781" s="85"/>
      <c r="N781" s="99"/>
    </row>
    <row r="782" spans="1:14" s="6" customFormat="1" hidden="1">
      <c r="A782" s="87"/>
      <c r="G782" s="3"/>
      <c r="J782" s="7"/>
      <c r="L782" s="85"/>
      <c r="M782" s="85"/>
      <c r="N782" s="99"/>
    </row>
    <row r="783" spans="1:14" s="6" customFormat="1" hidden="1">
      <c r="A783" s="87"/>
      <c r="G783" s="3"/>
      <c r="J783" s="7"/>
      <c r="L783" s="85"/>
      <c r="M783" s="85"/>
      <c r="N783" s="99"/>
    </row>
    <row r="784" spans="1:14" s="6" customFormat="1" hidden="1">
      <c r="A784" s="87"/>
      <c r="G784" s="3"/>
      <c r="J784" s="7"/>
      <c r="L784" s="85"/>
      <c r="M784" s="85"/>
      <c r="N784" s="99"/>
    </row>
    <row r="785" spans="1:14" s="6" customFormat="1" hidden="1">
      <c r="A785" s="87"/>
      <c r="G785" s="3"/>
      <c r="J785" s="7"/>
      <c r="L785" s="85"/>
      <c r="M785" s="85"/>
      <c r="N785" s="99"/>
    </row>
    <row r="786" spans="1:14" s="6" customFormat="1" hidden="1">
      <c r="A786" s="87"/>
      <c r="G786" s="3"/>
      <c r="J786" s="7"/>
      <c r="L786" s="85"/>
      <c r="M786" s="85"/>
      <c r="N786" s="99"/>
    </row>
    <row r="787" spans="1:14" s="6" customFormat="1" hidden="1">
      <c r="A787" s="87"/>
      <c r="G787" s="3"/>
      <c r="J787" s="7"/>
      <c r="L787" s="85"/>
      <c r="M787" s="85"/>
      <c r="N787" s="99"/>
    </row>
    <row r="788" spans="1:14" s="6" customFormat="1" hidden="1">
      <c r="A788" s="87"/>
      <c r="G788" s="3"/>
      <c r="J788" s="7"/>
      <c r="L788" s="85"/>
      <c r="M788" s="85"/>
      <c r="N788" s="99"/>
    </row>
    <row r="789" spans="1:14" s="6" customFormat="1" hidden="1">
      <c r="A789" s="87"/>
      <c r="G789" s="3"/>
      <c r="J789" s="7"/>
      <c r="L789" s="85"/>
      <c r="M789" s="85"/>
      <c r="N789" s="99"/>
    </row>
    <row r="790" spans="1:14" s="6" customFormat="1" hidden="1">
      <c r="A790" s="87"/>
      <c r="G790" s="3"/>
      <c r="J790" s="7"/>
      <c r="L790" s="85"/>
      <c r="M790" s="85"/>
      <c r="N790" s="99"/>
    </row>
    <row r="791" spans="1:14" s="6" customFormat="1" hidden="1">
      <c r="A791" s="87"/>
      <c r="G791" s="3"/>
      <c r="J791" s="7"/>
      <c r="L791" s="85"/>
      <c r="M791" s="85"/>
      <c r="N791" s="99"/>
    </row>
    <row r="792" spans="1:14" s="6" customFormat="1" hidden="1">
      <c r="A792" s="87"/>
      <c r="G792" s="3"/>
      <c r="J792" s="7"/>
      <c r="L792" s="85"/>
      <c r="M792" s="85"/>
      <c r="N792" s="99"/>
    </row>
    <row r="793" spans="1:14" s="6" customFormat="1" hidden="1">
      <c r="A793" s="87"/>
      <c r="G793" s="3"/>
      <c r="J793" s="7"/>
      <c r="L793" s="85"/>
      <c r="M793" s="85"/>
      <c r="N793" s="99"/>
    </row>
    <row r="794" spans="1:14" s="6" customFormat="1" hidden="1">
      <c r="A794" s="87"/>
      <c r="G794" s="3"/>
      <c r="J794" s="7"/>
      <c r="L794" s="85"/>
      <c r="M794" s="85"/>
      <c r="N794" s="99"/>
    </row>
    <row r="795" spans="1:14" s="6" customFormat="1" hidden="1">
      <c r="A795" s="87"/>
      <c r="G795" s="3"/>
      <c r="J795" s="7"/>
      <c r="L795" s="85"/>
      <c r="M795" s="85"/>
      <c r="N795" s="99"/>
    </row>
    <row r="796" spans="1:14" s="6" customFormat="1" hidden="1">
      <c r="A796" s="87"/>
      <c r="G796" s="3"/>
      <c r="J796" s="7"/>
      <c r="L796" s="85"/>
      <c r="M796" s="85"/>
      <c r="N796" s="99"/>
    </row>
    <row r="797" spans="1:14" s="6" customFormat="1" hidden="1">
      <c r="A797" s="87"/>
      <c r="G797" s="3"/>
      <c r="J797" s="7"/>
      <c r="L797" s="85"/>
      <c r="M797" s="85"/>
      <c r="N797" s="99"/>
    </row>
    <row r="798" spans="1:14" s="6" customFormat="1" hidden="1">
      <c r="A798" s="87"/>
      <c r="G798" s="3"/>
      <c r="J798" s="7"/>
      <c r="L798" s="85"/>
      <c r="M798" s="85"/>
      <c r="N798" s="99"/>
    </row>
    <row r="799" spans="1:14" s="6" customFormat="1" hidden="1">
      <c r="A799" s="87"/>
      <c r="G799" s="3"/>
      <c r="J799" s="7"/>
      <c r="L799" s="85"/>
      <c r="M799" s="85"/>
      <c r="N799" s="99"/>
    </row>
    <row r="800" spans="1:14" s="6" customFormat="1" hidden="1">
      <c r="A800" s="87"/>
      <c r="G800" s="3"/>
      <c r="J800" s="7"/>
      <c r="L800" s="85"/>
      <c r="M800" s="85"/>
      <c r="N800" s="99"/>
    </row>
    <row r="801" spans="1:14" s="6" customFormat="1" hidden="1">
      <c r="A801" s="87"/>
      <c r="G801" s="3"/>
      <c r="J801" s="7"/>
      <c r="L801" s="85"/>
      <c r="M801" s="85"/>
      <c r="N801" s="99"/>
    </row>
    <row r="802" spans="1:14" s="6" customFormat="1" hidden="1">
      <c r="A802" s="87"/>
      <c r="G802" s="3"/>
      <c r="J802" s="7"/>
      <c r="L802" s="85"/>
      <c r="M802" s="85"/>
      <c r="N802" s="99"/>
    </row>
    <row r="803" spans="1:14" s="6" customFormat="1" hidden="1">
      <c r="A803" s="87"/>
      <c r="G803" s="3"/>
      <c r="J803" s="7"/>
      <c r="L803" s="85"/>
      <c r="M803" s="85"/>
      <c r="N803" s="99"/>
    </row>
    <row r="804" spans="1:14" s="6" customFormat="1" hidden="1">
      <c r="A804" s="87"/>
      <c r="G804" s="3"/>
      <c r="J804" s="7"/>
      <c r="L804" s="85"/>
      <c r="M804" s="85"/>
      <c r="N804" s="99"/>
    </row>
    <row r="805" spans="1:14" s="6" customFormat="1" hidden="1">
      <c r="A805" s="87"/>
      <c r="G805" s="3"/>
      <c r="J805" s="7"/>
      <c r="L805" s="85"/>
      <c r="M805" s="85"/>
      <c r="N805" s="99"/>
    </row>
    <row r="806" spans="1:14" s="6" customFormat="1" hidden="1">
      <c r="A806" s="87"/>
      <c r="G806" s="3"/>
      <c r="J806" s="7"/>
      <c r="L806" s="85"/>
      <c r="M806" s="85"/>
      <c r="N806" s="99"/>
    </row>
    <row r="807" spans="1:14" s="6" customFormat="1" hidden="1">
      <c r="A807" s="87"/>
      <c r="G807" s="3"/>
      <c r="J807" s="7"/>
      <c r="L807" s="85"/>
      <c r="M807" s="85"/>
      <c r="N807" s="99"/>
    </row>
    <row r="808" spans="1:14" s="6" customFormat="1" hidden="1">
      <c r="A808" s="87"/>
      <c r="G808" s="3"/>
      <c r="J808" s="7"/>
      <c r="L808" s="85"/>
      <c r="M808" s="85"/>
      <c r="N808" s="99"/>
    </row>
    <row r="809" spans="1:14" s="6" customFormat="1" hidden="1">
      <c r="A809" s="87"/>
      <c r="G809" s="3"/>
      <c r="J809" s="7"/>
      <c r="L809" s="85"/>
      <c r="M809" s="85"/>
      <c r="N809" s="99"/>
    </row>
    <row r="810" spans="1:14" s="6" customFormat="1" hidden="1">
      <c r="A810" s="87"/>
      <c r="G810" s="3"/>
      <c r="J810" s="7"/>
      <c r="L810" s="85"/>
      <c r="M810" s="85"/>
      <c r="N810" s="99"/>
    </row>
    <row r="811" spans="1:14" s="6" customFormat="1" hidden="1">
      <c r="A811" s="87"/>
      <c r="G811" s="3"/>
      <c r="J811" s="7"/>
      <c r="L811" s="85"/>
      <c r="M811" s="85"/>
      <c r="N811" s="99"/>
    </row>
    <row r="812" spans="1:14" s="6" customFormat="1" hidden="1">
      <c r="A812" s="87"/>
      <c r="G812" s="3"/>
      <c r="J812" s="7"/>
      <c r="L812" s="85"/>
      <c r="M812" s="85"/>
      <c r="N812" s="99"/>
    </row>
    <row r="813" spans="1:14" s="6" customFormat="1" hidden="1">
      <c r="A813" s="87"/>
      <c r="G813" s="3"/>
      <c r="J813" s="7"/>
      <c r="L813" s="85"/>
      <c r="M813" s="85"/>
      <c r="N813" s="99"/>
    </row>
    <row r="814" spans="1:14" s="6" customFormat="1" hidden="1">
      <c r="A814" s="87"/>
      <c r="G814" s="3"/>
      <c r="J814" s="7"/>
      <c r="L814" s="85"/>
      <c r="M814" s="85"/>
      <c r="N814" s="99"/>
    </row>
    <row r="815" spans="1:14" s="6" customFormat="1" hidden="1">
      <c r="A815" s="87"/>
      <c r="G815" s="3"/>
      <c r="J815" s="7"/>
      <c r="L815" s="85"/>
      <c r="M815" s="85"/>
      <c r="N815" s="99"/>
    </row>
    <row r="816" spans="1:14" s="6" customFormat="1" hidden="1">
      <c r="A816" s="87"/>
      <c r="G816" s="3"/>
      <c r="J816" s="7"/>
      <c r="L816" s="85"/>
      <c r="M816" s="85"/>
      <c r="N816" s="99"/>
    </row>
    <row r="817" spans="1:14" s="6" customFormat="1" hidden="1">
      <c r="A817" s="87"/>
      <c r="G817" s="3"/>
      <c r="J817" s="7"/>
      <c r="L817" s="85"/>
      <c r="M817" s="85"/>
      <c r="N817" s="99"/>
    </row>
    <row r="818" spans="1:14" s="6" customFormat="1" hidden="1">
      <c r="A818" s="87"/>
      <c r="G818" s="3"/>
      <c r="J818" s="7"/>
      <c r="L818" s="85"/>
      <c r="M818" s="85"/>
      <c r="N818" s="99"/>
    </row>
    <row r="819" spans="1:14" s="6" customFormat="1" hidden="1">
      <c r="A819" s="87"/>
      <c r="G819" s="3"/>
      <c r="J819" s="7"/>
      <c r="L819" s="85"/>
      <c r="M819" s="85"/>
      <c r="N819" s="99"/>
    </row>
    <row r="820" spans="1:14" s="6" customFormat="1" hidden="1">
      <c r="A820" s="87"/>
      <c r="G820" s="3"/>
      <c r="J820" s="7"/>
      <c r="L820" s="85"/>
      <c r="M820" s="85"/>
      <c r="N820" s="99"/>
    </row>
    <row r="821" spans="1:14" s="6" customFormat="1" hidden="1">
      <c r="A821" s="87"/>
      <c r="G821" s="3"/>
      <c r="J821" s="7"/>
      <c r="L821" s="85"/>
      <c r="M821" s="85"/>
      <c r="N821" s="99"/>
    </row>
    <row r="822" spans="1:14" s="6" customFormat="1" hidden="1">
      <c r="A822" s="87"/>
      <c r="G822" s="3"/>
      <c r="J822" s="7"/>
      <c r="L822" s="85"/>
      <c r="M822" s="85"/>
      <c r="N822" s="99"/>
    </row>
    <row r="823" spans="1:14" s="6" customFormat="1" hidden="1">
      <c r="A823" s="87"/>
      <c r="G823" s="3"/>
      <c r="J823" s="7"/>
      <c r="L823" s="85"/>
      <c r="M823" s="85"/>
      <c r="N823" s="99"/>
    </row>
    <row r="824" spans="1:14" s="6" customFormat="1" hidden="1">
      <c r="A824" s="87"/>
      <c r="G824" s="3"/>
      <c r="J824" s="7"/>
      <c r="L824" s="85"/>
      <c r="M824" s="85"/>
      <c r="N824" s="99"/>
    </row>
    <row r="825" spans="1:14" s="6" customFormat="1" hidden="1">
      <c r="A825" s="87"/>
      <c r="G825" s="3"/>
      <c r="J825" s="7"/>
      <c r="L825" s="85"/>
      <c r="M825" s="85"/>
      <c r="N825" s="99"/>
    </row>
    <row r="826" spans="1:14" s="6" customFormat="1" hidden="1">
      <c r="A826" s="87"/>
      <c r="G826" s="3"/>
      <c r="J826" s="7"/>
      <c r="L826" s="85"/>
      <c r="M826" s="85"/>
      <c r="N826" s="99"/>
    </row>
    <row r="827" spans="1:14" s="6" customFormat="1" hidden="1">
      <c r="A827" s="87"/>
      <c r="G827" s="3"/>
      <c r="J827" s="7"/>
      <c r="L827" s="85"/>
      <c r="M827" s="85"/>
      <c r="N827" s="99"/>
    </row>
    <row r="828" spans="1:14" s="6" customFormat="1" hidden="1">
      <c r="A828" s="87"/>
      <c r="G828" s="3"/>
      <c r="J828" s="7"/>
      <c r="L828" s="85"/>
      <c r="M828" s="85"/>
      <c r="N828" s="99"/>
    </row>
    <row r="829" spans="1:14" s="6" customFormat="1" hidden="1">
      <c r="A829" s="87"/>
      <c r="G829" s="3"/>
      <c r="J829" s="7"/>
      <c r="L829" s="85"/>
      <c r="M829" s="85"/>
      <c r="N829" s="99"/>
    </row>
    <row r="830" spans="1:14" s="6" customFormat="1" hidden="1">
      <c r="A830" s="87"/>
      <c r="G830" s="3"/>
      <c r="J830" s="7"/>
      <c r="L830" s="85"/>
      <c r="M830" s="85"/>
      <c r="N830" s="99"/>
    </row>
    <row r="831" spans="1:14" s="6" customFormat="1" hidden="1">
      <c r="A831" s="87"/>
      <c r="G831" s="3"/>
      <c r="J831" s="7"/>
      <c r="L831" s="85"/>
      <c r="M831" s="85"/>
      <c r="N831" s="99"/>
    </row>
    <row r="832" spans="1:14" s="6" customFormat="1" hidden="1">
      <c r="A832" s="87"/>
      <c r="G832" s="3"/>
      <c r="J832" s="7"/>
      <c r="L832" s="85"/>
      <c r="M832" s="85"/>
      <c r="N832" s="99"/>
    </row>
    <row r="833" spans="1:14" s="6" customFormat="1" hidden="1">
      <c r="A833" s="87"/>
      <c r="G833" s="3"/>
      <c r="J833" s="7"/>
      <c r="L833" s="85"/>
      <c r="M833" s="85"/>
      <c r="N833" s="99"/>
    </row>
    <row r="834" spans="1:14" s="6" customFormat="1" hidden="1">
      <c r="A834" s="87"/>
      <c r="G834" s="3"/>
      <c r="J834" s="7"/>
      <c r="L834" s="85"/>
      <c r="M834" s="85"/>
      <c r="N834" s="99"/>
    </row>
    <row r="835" spans="1:14" s="6" customFormat="1" hidden="1">
      <c r="A835" s="87"/>
      <c r="G835" s="3"/>
      <c r="J835" s="7"/>
      <c r="L835" s="85"/>
      <c r="M835" s="85"/>
      <c r="N835" s="99"/>
    </row>
    <row r="836" spans="1:14" s="6" customFormat="1" hidden="1">
      <c r="A836" s="87"/>
      <c r="G836" s="3"/>
      <c r="J836" s="7"/>
      <c r="L836" s="85"/>
      <c r="M836" s="85"/>
      <c r="N836" s="99"/>
    </row>
    <row r="837" spans="1:14" s="6" customFormat="1" hidden="1">
      <c r="A837" s="87"/>
      <c r="G837" s="3"/>
      <c r="J837" s="7"/>
      <c r="L837" s="85"/>
      <c r="M837" s="85"/>
      <c r="N837" s="99"/>
    </row>
    <row r="838" spans="1:14" s="6" customFormat="1" hidden="1">
      <c r="A838" s="87"/>
      <c r="G838" s="3"/>
      <c r="J838" s="7"/>
      <c r="L838" s="85"/>
      <c r="M838" s="85"/>
      <c r="N838" s="99"/>
    </row>
    <row r="839" spans="1:14" s="6" customFormat="1" hidden="1">
      <c r="A839" s="87"/>
      <c r="G839" s="3"/>
      <c r="J839" s="7"/>
      <c r="L839" s="85"/>
      <c r="M839" s="85"/>
      <c r="N839" s="99"/>
    </row>
    <row r="840" spans="1:14" s="6" customFormat="1" hidden="1">
      <c r="A840" s="87"/>
      <c r="G840" s="3"/>
      <c r="J840" s="7"/>
      <c r="L840" s="85"/>
      <c r="M840" s="85"/>
      <c r="N840" s="99"/>
    </row>
    <row r="841" spans="1:14" s="6" customFormat="1" hidden="1">
      <c r="A841" s="87"/>
      <c r="G841" s="3"/>
      <c r="J841" s="7"/>
      <c r="L841" s="85"/>
      <c r="M841" s="85"/>
      <c r="N841" s="99"/>
    </row>
    <row r="842" spans="1:14" s="6" customFormat="1" hidden="1">
      <c r="A842" s="87"/>
      <c r="G842" s="3"/>
      <c r="J842" s="7"/>
      <c r="L842" s="85"/>
      <c r="M842" s="85"/>
      <c r="N842" s="99"/>
    </row>
    <row r="843" spans="1:14" s="6" customFormat="1" hidden="1">
      <c r="A843" s="87"/>
      <c r="G843" s="3"/>
      <c r="J843" s="7"/>
      <c r="L843" s="85"/>
      <c r="M843" s="85"/>
      <c r="N843" s="99"/>
    </row>
    <row r="844" spans="1:14" s="6" customFormat="1" hidden="1">
      <c r="A844" s="87"/>
      <c r="G844" s="3"/>
      <c r="J844" s="7"/>
      <c r="L844" s="85"/>
      <c r="M844" s="85"/>
      <c r="N844" s="99"/>
    </row>
    <row r="845" spans="1:14" s="6" customFormat="1" hidden="1">
      <c r="A845" s="87"/>
      <c r="G845" s="3"/>
      <c r="J845" s="7"/>
      <c r="L845" s="85"/>
      <c r="M845" s="85"/>
      <c r="N845" s="99"/>
    </row>
    <row r="846" spans="1:14" s="6" customFormat="1" hidden="1">
      <c r="A846" s="87"/>
      <c r="G846" s="3"/>
      <c r="J846" s="7"/>
      <c r="L846" s="85"/>
      <c r="M846" s="85"/>
      <c r="N846" s="99"/>
    </row>
    <row r="847" spans="1:14" s="6" customFormat="1" hidden="1">
      <c r="A847" s="87"/>
      <c r="G847" s="3"/>
      <c r="J847" s="7"/>
      <c r="L847" s="85"/>
      <c r="M847" s="85"/>
      <c r="N847" s="99"/>
    </row>
    <row r="848" spans="1:14" s="6" customFormat="1" hidden="1">
      <c r="A848" s="87"/>
      <c r="G848" s="3"/>
      <c r="J848" s="7"/>
      <c r="L848" s="85"/>
      <c r="M848" s="85"/>
      <c r="N848" s="99"/>
    </row>
    <row r="849" spans="1:14" s="6" customFormat="1" hidden="1">
      <c r="A849" s="87"/>
      <c r="G849" s="3"/>
      <c r="J849" s="7"/>
      <c r="L849" s="85"/>
      <c r="M849" s="85"/>
      <c r="N849" s="99"/>
    </row>
    <row r="850" spans="1:14" s="6" customFormat="1" hidden="1">
      <c r="A850" s="87"/>
      <c r="G850" s="3"/>
      <c r="J850" s="7"/>
      <c r="L850" s="85"/>
      <c r="M850" s="85"/>
      <c r="N850" s="99"/>
    </row>
    <row r="851" spans="1:14" s="6" customFormat="1" hidden="1">
      <c r="A851" s="87"/>
      <c r="G851" s="3"/>
      <c r="J851" s="7"/>
      <c r="L851" s="85"/>
      <c r="M851" s="85"/>
      <c r="N851" s="99"/>
    </row>
    <row r="852" spans="1:14" s="6" customFormat="1" hidden="1">
      <c r="A852" s="87"/>
      <c r="G852" s="3"/>
      <c r="J852" s="7"/>
      <c r="L852" s="85"/>
      <c r="M852" s="85"/>
      <c r="N852" s="99"/>
    </row>
    <row r="853" spans="1:14" s="6" customFormat="1" hidden="1">
      <c r="A853" s="87"/>
      <c r="G853" s="3"/>
      <c r="J853" s="7"/>
      <c r="L853" s="85"/>
      <c r="M853" s="85"/>
      <c r="N853" s="99"/>
    </row>
    <row r="854" spans="1:14" s="6" customFormat="1" hidden="1">
      <c r="A854" s="87"/>
      <c r="G854" s="3"/>
      <c r="J854" s="7"/>
      <c r="L854" s="85"/>
      <c r="M854" s="85"/>
      <c r="N854" s="99"/>
    </row>
    <row r="855" spans="1:14" s="6" customFormat="1" hidden="1">
      <c r="A855" s="87"/>
      <c r="G855" s="3"/>
      <c r="J855" s="7"/>
      <c r="L855" s="85"/>
      <c r="M855" s="85"/>
      <c r="N855" s="99"/>
    </row>
    <row r="856" spans="1:14" s="6" customFormat="1" hidden="1">
      <c r="A856" s="87"/>
      <c r="G856" s="3"/>
      <c r="J856" s="7"/>
      <c r="L856" s="85"/>
      <c r="M856" s="85"/>
      <c r="N856" s="99"/>
    </row>
    <row r="857" spans="1:14" s="6" customFormat="1" hidden="1">
      <c r="A857" s="87"/>
      <c r="G857" s="3"/>
      <c r="J857" s="7"/>
      <c r="L857" s="85"/>
      <c r="M857" s="85"/>
      <c r="N857" s="99"/>
    </row>
    <row r="858" spans="1:14" s="6" customFormat="1" hidden="1">
      <c r="A858" s="87"/>
      <c r="G858" s="3"/>
      <c r="J858" s="7"/>
      <c r="L858" s="85"/>
      <c r="M858" s="85"/>
      <c r="N858" s="99"/>
    </row>
    <row r="859" spans="1:14" s="6" customFormat="1" hidden="1">
      <c r="A859" s="87"/>
      <c r="G859" s="3"/>
      <c r="J859" s="7"/>
      <c r="L859" s="85"/>
      <c r="M859" s="85"/>
      <c r="N859" s="99"/>
    </row>
    <row r="860" spans="1:14" s="6" customFormat="1" hidden="1">
      <c r="A860" s="87"/>
      <c r="G860" s="3"/>
      <c r="J860" s="7"/>
      <c r="L860" s="85"/>
      <c r="M860" s="85"/>
      <c r="N860" s="99"/>
    </row>
    <row r="861" spans="1:14" s="6" customFormat="1" hidden="1">
      <c r="A861" s="87"/>
      <c r="G861" s="3"/>
      <c r="J861" s="7"/>
      <c r="L861" s="85"/>
      <c r="M861" s="85"/>
      <c r="N861" s="99"/>
    </row>
    <row r="862" spans="1:14" s="6" customFormat="1" hidden="1">
      <c r="A862" s="87"/>
      <c r="G862" s="3"/>
      <c r="J862" s="7"/>
      <c r="L862" s="85"/>
      <c r="M862" s="85"/>
      <c r="N862" s="99"/>
    </row>
    <row r="863" spans="1:14" s="6" customFormat="1" hidden="1">
      <c r="A863" s="87"/>
      <c r="G863" s="3"/>
      <c r="J863" s="7"/>
      <c r="L863" s="85"/>
      <c r="M863" s="85"/>
      <c r="N863" s="99"/>
    </row>
    <row r="864" spans="1:14" s="6" customFormat="1" hidden="1">
      <c r="A864" s="87"/>
      <c r="G864" s="3"/>
      <c r="J864" s="7"/>
      <c r="L864" s="85"/>
      <c r="M864" s="85"/>
      <c r="N864" s="99"/>
    </row>
    <row r="865" spans="1:14" s="6" customFormat="1" hidden="1">
      <c r="A865" s="87"/>
      <c r="G865" s="3"/>
      <c r="J865" s="7"/>
      <c r="L865" s="85"/>
      <c r="M865" s="85"/>
      <c r="N865" s="99"/>
    </row>
    <row r="866" spans="1:14" s="6" customFormat="1" hidden="1">
      <c r="A866" s="87"/>
      <c r="G866" s="3"/>
      <c r="J866" s="7"/>
      <c r="L866" s="85"/>
      <c r="M866" s="85"/>
      <c r="N866" s="99"/>
    </row>
    <row r="867" spans="1:14" s="6" customFormat="1" hidden="1">
      <c r="A867" s="87"/>
      <c r="G867" s="3"/>
      <c r="J867" s="7"/>
      <c r="L867" s="85"/>
      <c r="M867" s="85"/>
      <c r="N867" s="99"/>
    </row>
    <row r="868" spans="1:14" s="6" customFormat="1" hidden="1">
      <c r="A868" s="87"/>
      <c r="G868" s="3"/>
      <c r="J868" s="7"/>
      <c r="L868" s="85"/>
      <c r="M868" s="85"/>
      <c r="N868" s="99"/>
    </row>
    <row r="869" spans="1:14" s="6" customFormat="1" hidden="1">
      <c r="A869" s="87"/>
      <c r="G869" s="3"/>
      <c r="J869" s="7"/>
      <c r="L869" s="85"/>
      <c r="M869" s="85"/>
      <c r="N869" s="99"/>
    </row>
    <row r="870" spans="1:14" s="6" customFormat="1" hidden="1">
      <c r="A870" s="87"/>
      <c r="G870" s="3"/>
      <c r="J870" s="7"/>
      <c r="L870" s="85"/>
      <c r="M870" s="85"/>
      <c r="N870" s="99"/>
    </row>
    <row r="871" spans="1:14" s="6" customFormat="1" hidden="1">
      <c r="A871" s="87"/>
      <c r="G871" s="3"/>
      <c r="J871" s="7"/>
      <c r="L871" s="85"/>
      <c r="M871" s="85"/>
      <c r="N871" s="99"/>
    </row>
    <row r="872" spans="1:14" s="6" customFormat="1" hidden="1">
      <c r="A872" s="87"/>
      <c r="G872" s="3"/>
      <c r="J872" s="7"/>
      <c r="L872" s="85"/>
      <c r="M872" s="85"/>
      <c r="N872" s="99"/>
    </row>
    <row r="873" spans="1:14" s="6" customFormat="1" hidden="1">
      <c r="A873" s="87"/>
      <c r="G873" s="3"/>
      <c r="J873" s="7"/>
      <c r="L873" s="85"/>
      <c r="M873" s="85"/>
      <c r="N873" s="99"/>
    </row>
    <row r="874" spans="1:14" s="6" customFormat="1" hidden="1">
      <c r="A874" s="87"/>
      <c r="G874" s="3"/>
      <c r="J874" s="7"/>
      <c r="L874" s="85"/>
      <c r="M874" s="85"/>
      <c r="N874" s="99"/>
    </row>
    <row r="875" spans="1:14" s="6" customFormat="1" hidden="1">
      <c r="A875" s="87"/>
      <c r="G875" s="3"/>
      <c r="J875" s="7"/>
      <c r="L875" s="85"/>
      <c r="M875" s="85"/>
      <c r="N875" s="99"/>
    </row>
    <row r="876" spans="1:14" s="6" customFormat="1" hidden="1">
      <c r="A876" s="87"/>
      <c r="G876" s="3"/>
      <c r="J876" s="7"/>
      <c r="L876" s="85"/>
      <c r="M876" s="85"/>
      <c r="N876" s="99"/>
    </row>
    <row r="877" spans="1:14" s="6" customFormat="1" hidden="1">
      <c r="A877" s="87"/>
      <c r="G877" s="3"/>
      <c r="J877" s="7"/>
      <c r="L877" s="85"/>
      <c r="M877" s="85"/>
      <c r="N877" s="99"/>
    </row>
    <row r="878" spans="1:14" s="6" customFormat="1" hidden="1">
      <c r="A878" s="87"/>
      <c r="G878" s="3"/>
      <c r="J878" s="7"/>
      <c r="L878" s="85"/>
      <c r="M878" s="85"/>
      <c r="N878" s="99"/>
    </row>
    <row r="879" spans="1:14" s="6" customFormat="1" hidden="1">
      <c r="A879" s="87"/>
      <c r="G879" s="3"/>
      <c r="J879" s="7"/>
      <c r="L879" s="85"/>
      <c r="M879" s="85"/>
      <c r="N879" s="99"/>
    </row>
    <row r="880" spans="1:14" s="6" customFormat="1" hidden="1">
      <c r="A880" s="87"/>
      <c r="G880" s="3"/>
      <c r="J880" s="7"/>
      <c r="L880" s="85"/>
      <c r="M880" s="85"/>
      <c r="N880" s="99"/>
    </row>
    <row r="881" spans="1:14" s="6" customFormat="1" hidden="1">
      <c r="A881" s="87"/>
      <c r="G881" s="3"/>
      <c r="J881" s="7"/>
      <c r="L881" s="85"/>
      <c r="M881" s="85"/>
      <c r="N881" s="99"/>
    </row>
    <row r="882" spans="1:14" s="6" customFormat="1" hidden="1">
      <c r="A882" s="87"/>
      <c r="G882" s="3"/>
      <c r="J882" s="7"/>
      <c r="L882" s="85"/>
      <c r="M882" s="85"/>
      <c r="N882" s="99"/>
    </row>
    <row r="883" spans="1:14" s="6" customFormat="1" hidden="1">
      <c r="A883" s="87"/>
      <c r="G883" s="3"/>
      <c r="J883" s="7"/>
      <c r="L883" s="85"/>
      <c r="M883" s="85"/>
      <c r="N883" s="99"/>
    </row>
    <row r="884" spans="1:14" s="6" customFormat="1" hidden="1">
      <c r="A884" s="87"/>
      <c r="G884" s="3"/>
      <c r="J884" s="7"/>
      <c r="L884" s="85"/>
      <c r="M884" s="85"/>
      <c r="N884" s="99"/>
    </row>
    <row r="885" spans="1:14" s="6" customFormat="1" hidden="1">
      <c r="A885" s="87"/>
      <c r="G885" s="3"/>
      <c r="J885" s="7"/>
      <c r="L885" s="85"/>
      <c r="M885" s="85"/>
      <c r="N885" s="99"/>
    </row>
    <row r="886" spans="1:14" s="6" customFormat="1" hidden="1">
      <c r="A886" s="87"/>
      <c r="G886" s="3"/>
      <c r="J886" s="7"/>
      <c r="L886" s="85"/>
      <c r="M886" s="85"/>
      <c r="N886" s="99"/>
    </row>
    <row r="887" spans="1:14" s="6" customFormat="1" hidden="1">
      <c r="A887" s="87"/>
      <c r="G887" s="3"/>
      <c r="J887" s="7"/>
      <c r="L887" s="85"/>
      <c r="M887" s="85"/>
      <c r="N887" s="99"/>
    </row>
    <row r="888" spans="1:14" s="6" customFormat="1" hidden="1">
      <c r="A888" s="87"/>
      <c r="G888" s="3"/>
      <c r="J888" s="7"/>
      <c r="L888" s="85"/>
      <c r="M888" s="85"/>
      <c r="N888" s="99"/>
    </row>
    <row r="889" spans="1:14" s="6" customFormat="1" hidden="1">
      <c r="A889" s="87"/>
      <c r="G889" s="3"/>
      <c r="J889" s="7"/>
      <c r="L889" s="85"/>
      <c r="M889" s="85"/>
      <c r="N889" s="99"/>
    </row>
    <row r="890" spans="1:14" s="6" customFormat="1" hidden="1">
      <c r="A890" s="87"/>
      <c r="G890" s="3"/>
      <c r="J890" s="7"/>
      <c r="L890" s="85"/>
      <c r="M890" s="85"/>
      <c r="N890" s="99"/>
    </row>
    <row r="891" spans="1:14" s="6" customFormat="1" hidden="1">
      <c r="A891" s="87"/>
      <c r="G891" s="3"/>
      <c r="J891" s="7"/>
      <c r="L891" s="85"/>
      <c r="M891" s="85"/>
      <c r="N891" s="99"/>
    </row>
    <row r="892" spans="1:14" s="6" customFormat="1" hidden="1">
      <c r="A892" s="87"/>
      <c r="G892" s="3"/>
      <c r="J892" s="7"/>
      <c r="L892" s="85"/>
      <c r="M892" s="85"/>
      <c r="N892" s="99"/>
    </row>
    <row r="893" spans="1:14" s="6" customFormat="1" hidden="1">
      <c r="A893" s="87"/>
      <c r="G893" s="3"/>
      <c r="J893" s="7"/>
      <c r="L893" s="85"/>
      <c r="M893" s="85"/>
      <c r="N893" s="99"/>
    </row>
    <row r="894" spans="1:14" s="6" customFormat="1" hidden="1">
      <c r="A894" s="87"/>
      <c r="G894" s="3"/>
      <c r="J894" s="7"/>
      <c r="L894" s="85"/>
      <c r="M894" s="85"/>
      <c r="N894" s="99"/>
    </row>
    <row r="895" spans="1:14" s="6" customFormat="1" hidden="1">
      <c r="A895" s="87"/>
      <c r="G895" s="3"/>
      <c r="J895" s="7"/>
      <c r="L895" s="85"/>
      <c r="M895" s="85"/>
      <c r="N895" s="99"/>
    </row>
    <row r="896" spans="1:14" s="6" customFormat="1" hidden="1">
      <c r="A896" s="87"/>
      <c r="G896" s="3"/>
      <c r="J896" s="7"/>
      <c r="L896" s="85"/>
      <c r="M896" s="85"/>
      <c r="N896" s="99"/>
    </row>
    <row r="897" spans="1:14" s="6" customFormat="1" hidden="1">
      <c r="A897" s="87"/>
      <c r="G897" s="3"/>
      <c r="J897" s="7"/>
      <c r="L897" s="85"/>
      <c r="M897" s="85"/>
      <c r="N897" s="99"/>
    </row>
    <row r="898" spans="1:14" s="6" customFormat="1" hidden="1">
      <c r="A898" s="87"/>
      <c r="G898" s="3"/>
      <c r="J898" s="7"/>
      <c r="L898" s="85"/>
      <c r="M898" s="85"/>
      <c r="N898" s="99"/>
    </row>
    <row r="899" spans="1:14" s="6" customFormat="1" hidden="1">
      <c r="A899" s="87"/>
      <c r="G899" s="3"/>
      <c r="J899" s="7"/>
      <c r="L899" s="85"/>
      <c r="M899" s="85"/>
      <c r="N899" s="99"/>
    </row>
    <row r="900" spans="1:14" s="6" customFormat="1" hidden="1">
      <c r="A900" s="87"/>
      <c r="G900" s="3"/>
      <c r="J900" s="7"/>
      <c r="L900" s="85"/>
      <c r="M900" s="85"/>
      <c r="N900" s="99"/>
    </row>
    <row r="901" spans="1:14" s="6" customFormat="1" hidden="1">
      <c r="A901" s="87"/>
      <c r="G901" s="3"/>
      <c r="J901" s="7"/>
      <c r="L901" s="85"/>
      <c r="M901" s="85"/>
      <c r="N901" s="99"/>
    </row>
    <row r="902" spans="1:14" s="6" customFormat="1" hidden="1">
      <c r="A902" s="87"/>
      <c r="G902" s="3"/>
      <c r="J902" s="7"/>
      <c r="L902" s="85"/>
      <c r="M902" s="85"/>
      <c r="N902" s="99"/>
    </row>
    <row r="903" spans="1:14" s="6" customFormat="1" hidden="1">
      <c r="A903" s="87"/>
      <c r="G903" s="3"/>
      <c r="J903" s="7"/>
      <c r="L903" s="85"/>
      <c r="M903" s="85"/>
      <c r="N903" s="99"/>
    </row>
    <row r="904" spans="1:14" s="6" customFormat="1" hidden="1">
      <c r="A904" s="87"/>
      <c r="G904" s="3"/>
      <c r="J904" s="7"/>
      <c r="L904" s="85"/>
      <c r="M904" s="85"/>
      <c r="N904" s="99"/>
    </row>
    <row r="905" spans="1:14" s="6" customFormat="1" hidden="1">
      <c r="A905" s="87"/>
      <c r="G905" s="3"/>
      <c r="J905" s="7"/>
      <c r="L905" s="85"/>
      <c r="M905" s="85"/>
      <c r="N905" s="99"/>
    </row>
    <row r="906" spans="1:14" s="6" customFormat="1" hidden="1">
      <c r="A906" s="87"/>
      <c r="G906" s="3"/>
      <c r="J906" s="7"/>
      <c r="L906" s="85"/>
      <c r="M906" s="85"/>
      <c r="N906" s="99"/>
    </row>
    <row r="907" spans="1:14" s="6" customFormat="1" hidden="1">
      <c r="A907" s="87"/>
      <c r="G907" s="3"/>
      <c r="J907" s="7"/>
      <c r="L907" s="85"/>
      <c r="M907" s="85"/>
      <c r="N907" s="99"/>
    </row>
    <row r="908" spans="1:14" s="6" customFormat="1" hidden="1">
      <c r="A908" s="87"/>
      <c r="G908" s="3"/>
      <c r="J908" s="7"/>
      <c r="L908" s="85"/>
      <c r="M908" s="85"/>
      <c r="N908" s="99"/>
    </row>
    <row r="909" spans="1:14" s="6" customFormat="1" hidden="1">
      <c r="A909" s="87"/>
      <c r="G909" s="3"/>
      <c r="J909" s="7"/>
      <c r="L909" s="85"/>
      <c r="M909" s="85"/>
      <c r="N909" s="99"/>
    </row>
    <row r="910" spans="1:14" s="6" customFormat="1" hidden="1">
      <c r="A910" s="87"/>
      <c r="G910" s="3"/>
      <c r="J910" s="7"/>
      <c r="L910" s="85"/>
      <c r="M910" s="85"/>
      <c r="N910" s="99"/>
    </row>
    <row r="911" spans="1:14" s="6" customFormat="1" hidden="1">
      <c r="A911" s="87"/>
      <c r="G911" s="3"/>
      <c r="J911" s="7"/>
      <c r="L911" s="85"/>
      <c r="M911" s="85"/>
      <c r="N911" s="99"/>
    </row>
    <row r="912" spans="1:14" s="6" customFormat="1" hidden="1">
      <c r="A912" s="87"/>
      <c r="G912" s="3"/>
      <c r="J912" s="7"/>
      <c r="L912" s="85"/>
      <c r="M912" s="85"/>
      <c r="N912" s="99"/>
    </row>
    <row r="913" spans="1:14" s="6" customFormat="1" hidden="1">
      <c r="A913" s="87"/>
      <c r="G913" s="3"/>
      <c r="J913" s="7"/>
      <c r="L913" s="85"/>
      <c r="M913" s="85"/>
      <c r="N913" s="99"/>
    </row>
    <row r="914" spans="1:14" s="6" customFormat="1" hidden="1">
      <c r="A914" s="87"/>
      <c r="G914" s="3"/>
      <c r="J914" s="7"/>
      <c r="L914" s="85"/>
      <c r="M914" s="85"/>
      <c r="N914" s="99"/>
    </row>
    <row r="915" spans="1:14" s="6" customFormat="1" hidden="1">
      <c r="A915" s="87"/>
      <c r="G915" s="3"/>
      <c r="J915" s="7"/>
      <c r="L915" s="85"/>
      <c r="M915" s="85"/>
      <c r="N915" s="99"/>
    </row>
    <row r="916" spans="1:14" s="6" customFormat="1" hidden="1">
      <c r="A916" s="87"/>
      <c r="G916" s="3"/>
      <c r="J916" s="7"/>
      <c r="L916" s="85"/>
      <c r="M916" s="85"/>
      <c r="N916" s="99"/>
    </row>
    <row r="917" spans="1:14" s="6" customFormat="1" hidden="1">
      <c r="A917" s="87"/>
      <c r="G917" s="3"/>
      <c r="J917" s="7"/>
      <c r="L917" s="85"/>
      <c r="M917" s="85"/>
      <c r="N917" s="99"/>
    </row>
    <row r="918" spans="1:14" s="6" customFormat="1" hidden="1">
      <c r="A918" s="87"/>
      <c r="G918" s="3"/>
      <c r="J918" s="7"/>
      <c r="L918" s="85"/>
      <c r="M918" s="85"/>
      <c r="N918" s="99"/>
    </row>
    <row r="919" spans="1:14" s="6" customFormat="1" hidden="1">
      <c r="A919" s="87"/>
      <c r="G919" s="3"/>
      <c r="J919" s="7"/>
      <c r="L919" s="85"/>
      <c r="M919" s="85"/>
      <c r="N919" s="99"/>
    </row>
    <row r="920" spans="1:14" s="6" customFormat="1" hidden="1">
      <c r="A920" s="87"/>
      <c r="G920" s="3"/>
      <c r="J920" s="7"/>
      <c r="L920" s="85"/>
      <c r="M920" s="85"/>
      <c r="N920" s="99"/>
    </row>
    <row r="921" spans="1:14" s="6" customFormat="1" hidden="1">
      <c r="A921" s="87"/>
      <c r="G921" s="3"/>
      <c r="J921" s="7"/>
      <c r="L921" s="85"/>
      <c r="M921" s="85"/>
      <c r="N921" s="99"/>
    </row>
    <row r="922" spans="1:14" s="6" customFormat="1" hidden="1">
      <c r="A922" s="87"/>
      <c r="G922" s="3"/>
      <c r="J922" s="7"/>
      <c r="L922" s="85"/>
      <c r="M922" s="85"/>
      <c r="N922" s="99"/>
    </row>
    <row r="923" spans="1:14" s="6" customFormat="1" hidden="1">
      <c r="A923" s="87"/>
      <c r="G923" s="3"/>
      <c r="J923" s="7"/>
      <c r="L923" s="85"/>
      <c r="M923" s="85"/>
      <c r="N923" s="99"/>
    </row>
    <row r="924" spans="1:14" s="6" customFormat="1" hidden="1">
      <c r="A924" s="87"/>
      <c r="G924" s="3"/>
      <c r="J924" s="7"/>
      <c r="L924" s="85"/>
      <c r="M924" s="85"/>
      <c r="N924" s="99"/>
    </row>
    <row r="925" spans="1:14" s="6" customFormat="1" hidden="1">
      <c r="A925" s="87"/>
      <c r="G925" s="3"/>
      <c r="J925" s="7"/>
      <c r="L925" s="85"/>
      <c r="M925" s="85"/>
      <c r="N925" s="99"/>
    </row>
    <row r="926" spans="1:14" s="6" customFormat="1" hidden="1">
      <c r="A926" s="87"/>
      <c r="G926" s="3"/>
      <c r="J926" s="7"/>
      <c r="L926" s="85"/>
      <c r="M926" s="85"/>
      <c r="N926" s="99"/>
    </row>
    <row r="927" spans="1:14" s="6" customFormat="1" hidden="1">
      <c r="A927" s="87"/>
      <c r="G927" s="3"/>
      <c r="J927" s="7"/>
      <c r="L927" s="85"/>
      <c r="M927" s="85"/>
      <c r="N927" s="99"/>
    </row>
    <row r="928" spans="1:14" s="6" customFormat="1" hidden="1">
      <c r="A928" s="87"/>
      <c r="G928" s="3"/>
      <c r="J928" s="7"/>
      <c r="L928" s="85"/>
      <c r="M928" s="85"/>
      <c r="N928" s="99"/>
    </row>
    <row r="929" spans="1:14" s="6" customFormat="1" hidden="1">
      <c r="A929" s="87"/>
      <c r="G929" s="3"/>
      <c r="J929" s="7"/>
      <c r="L929" s="85"/>
      <c r="M929" s="85"/>
      <c r="N929" s="99"/>
    </row>
    <row r="930" spans="1:14" s="6" customFormat="1" hidden="1">
      <c r="A930" s="87"/>
      <c r="G930" s="3"/>
      <c r="J930" s="7"/>
      <c r="L930" s="85"/>
      <c r="M930" s="85"/>
      <c r="N930" s="99"/>
    </row>
    <row r="931" spans="1:14" s="6" customFormat="1" hidden="1">
      <c r="A931" s="87"/>
      <c r="G931" s="3"/>
      <c r="J931" s="7"/>
      <c r="L931" s="85"/>
      <c r="M931" s="85"/>
      <c r="N931" s="99"/>
    </row>
    <row r="932" spans="1:14" s="6" customFormat="1" hidden="1">
      <c r="A932" s="87"/>
      <c r="G932" s="3"/>
      <c r="J932" s="7"/>
      <c r="L932" s="85"/>
      <c r="M932" s="85"/>
      <c r="N932" s="99"/>
    </row>
    <row r="933" spans="1:14" s="6" customFormat="1" hidden="1">
      <c r="A933" s="87"/>
      <c r="G933" s="3"/>
      <c r="J933" s="7"/>
      <c r="L933" s="85"/>
      <c r="M933" s="85"/>
      <c r="N933" s="99"/>
    </row>
    <row r="934" spans="1:14" s="6" customFormat="1" hidden="1">
      <c r="A934" s="87"/>
      <c r="G934" s="3"/>
      <c r="J934" s="7"/>
      <c r="L934" s="85"/>
      <c r="M934" s="85"/>
      <c r="N934" s="99"/>
    </row>
    <row r="935" spans="1:14" s="6" customFormat="1" hidden="1">
      <c r="A935" s="87"/>
      <c r="G935" s="3"/>
      <c r="J935" s="7"/>
      <c r="L935" s="85"/>
      <c r="M935" s="85"/>
      <c r="N935" s="99"/>
    </row>
    <row r="936" spans="1:14" s="6" customFormat="1" hidden="1">
      <c r="A936" s="87"/>
      <c r="G936" s="3"/>
      <c r="J936" s="7"/>
      <c r="L936" s="85"/>
      <c r="M936" s="85"/>
      <c r="N936" s="99"/>
    </row>
    <row r="937" spans="1:14" s="6" customFormat="1" hidden="1">
      <c r="A937" s="87"/>
      <c r="G937" s="3"/>
      <c r="J937" s="7"/>
      <c r="L937" s="85"/>
      <c r="M937" s="85"/>
      <c r="N937" s="99"/>
    </row>
    <row r="938" spans="1:14" s="6" customFormat="1" hidden="1">
      <c r="A938" s="87"/>
      <c r="G938" s="3"/>
      <c r="J938" s="7"/>
      <c r="L938" s="85"/>
      <c r="M938" s="85"/>
      <c r="N938" s="99"/>
    </row>
    <row r="939" spans="1:14" s="6" customFormat="1" hidden="1">
      <c r="A939" s="87"/>
      <c r="G939" s="3"/>
      <c r="J939" s="7"/>
      <c r="L939" s="85"/>
      <c r="M939" s="85"/>
      <c r="N939" s="99"/>
    </row>
    <row r="940" spans="1:14" s="6" customFormat="1" hidden="1">
      <c r="A940" s="87"/>
      <c r="G940" s="3"/>
      <c r="J940" s="7"/>
      <c r="L940" s="85"/>
      <c r="M940" s="85"/>
      <c r="N940" s="99"/>
    </row>
    <row r="941" spans="1:14" s="6" customFormat="1" hidden="1">
      <c r="A941" s="87"/>
      <c r="G941" s="3"/>
      <c r="J941" s="7"/>
      <c r="L941" s="85"/>
      <c r="M941" s="85"/>
      <c r="N941" s="99"/>
    </row>
    <row r="942" spans="1:14" s="6" customFormat="1" hidden="1">
      <c r="A942" s="87"/>
      <c r="G942" s="3"/>
      <c r="J942" s="7"/>
      <c r="L942" s="85"/>
      <c r="M942" s="85"/>
      <c r="N942" s="99"/>
    </row>
    <row r="943" spans="1:14" s="6" customFormat="1" hidden="1">
      <c r="A943" s="87"/>
      <c r="G943" s="3"/>
      <c r="J943" s="7"/>
      <c r="L943" s="85"/>
      <c r="M943" s="85"/>
      <c r="N943" s="99"/>
    </row>
    <row r="944" spans="1:14" s="6" customFormat="1" hidden="1">
      <c r="A944" s="87"/>
      <c r="G944" s="3"/>
      <c r="J944" s="7"/>
      <c r="L944" s="85"/>
      <c r="M944" s="85"/>
      <c r="N944" s="99"/>
    </row>
    <row r="945" spans="1:14" s="6" customFormat="1" hidden="1">
      <c r="A945" s="87"/>
      <c r="G945" s="3"/>
      <c r="J945" s="7"/>
      <c r="L945" s="85"/>
      <c r="M945" s="85"/>
      <c r="N945" s="99"/>
    </row>
    <row r="946" spans="1:14" s="6" customFormat="1" hidden="1">
      <c r="A946" s="87"/>
      <c r="G946" s="3"/>
      <c r="J946" s="7"/>
      <c r="L946" s="85"/>
      <c r="M946" s="85"/>
      <c r="N946" s="99"/>
    </row>
    <row r="947" spans="1:14" s="6" customFormat="1" hidden="1">
      <c r="A947" s="87"/>
      <c r="G947" s="3"/>
      <c r="J947" s="7"/>
      <c r="L947" s="85"/>
      <c r="M947" s="85"/>
      <c r="N947" s="99"/>
    </row>
    <row r="948" spans="1:14" s="6" customFormat="1" hidden="1">
      <c r="A948" s="87"/>
      <c r="G948" s="3"/>
      <c r="J948" s="7"/>
      <c r="L948" s="85"/>
      <c r="M948" s="85"/>
      <c r="N948" s="99"/>
    </row>
    <row r="949" spans="1:14" s="6" customFormat="1" hidden="1">
      <c r="A949" s="87"/>
      <c r="G949" s="3"/>
      <c r="J949" s="7"/>
      <c r="L949" s="85"/>
      <c r="M949" s="85"/>
      <c r="N949" s="99"/>
    </row>
    <row r="950" spans="1:14" s="6" customFormat="1" hidden="1">
      <c r="A950" s="87"/>
      <c r="G950" s="3"/>
      <c r="J950" s="7"/>
      <c r="L950" s="85"/>
      <c r="M950" s="85"/>
      <c r="N950" s="99"/>
    </row>
    <row r="951" spans="1:14" s="6" customFormat="1" hidden="1">
      <c r="A951" s="87"/>
      <c r="G951" s="3"/>
      <c r="J951" s="7"/>
      <c r="L951" s="85"/>
      <c r="M951" s="85"/>
      <c r="N951" s="99"/>
    </row>
    <row r="952" spans="1:14" s="6" customFormat="1" hidden="1">
      <c r="A952" s="87"/>
      <c r="G952" s="3"/>
      <c r="J952" s="7"/>
      <c r="L952" s="85"/>
      <c r="M952" s="85"/>
      <c r="N952" s="99"/>
    </row>
    <row r="953" spans="1:14" s="6" customFormat="1" hidden="1">
      <c r="A953" s="87"/>
      <c r="G953" s="3"/>
      <c r="J953" s="7"/>
      <c r="L953" s="85"/>
      <c r="M953" s="85"/>
      <c r="N953" s="99"/>
    </row>
    <row r="954" spans="1:14" s="6" customFormat="1" hidden="1">
      <c r="A954" s="87"/>
      <c r="G954" s="3"/>
      <c r="J954" s="7"/>
      <c r="L954" s="85"/>
      <c r="M954" s="85"/>
      <c r="N954" s="99"/>
    </row>
    <row r="955" spans="1:14" s="6" customFormat="1" hidden="1">
      <c r="A955" s="87"/>
      <c r="G955" s="3"/>
      <c r="J955" s="7"/>
      <c r="L955" s="85"/>
      <c r="M955" s="85"/>
      <c r="N955" s="99"/>
    </row>
    <row r="956" spans="1:14" s="6" customFormat="1" hidden="1">
      <c r="A956" s="87"/>
      <c r="G956" s="3"/>
      <c r="J956" s="7"/>
      <c r="L956" s="85"/>
      <c r="M956" s="85"/>
      <c r="N956" s="99"/>
    </row>
    <row r="957" spans="1:14" s="6" customFormat="1" hidden="1">
      <c r="A957" s="87"/>
      <c r="G957" s="3"/>
      <c r="J957" s="7"/>
      <c r="L957" s="85"/>
      <c r="M957" s="85"/>
      <c r="N957" s="99"/>
    </row>
    <row r="958" spans="1:14" s="6" customFormat="1" hidden="1">
      <c r="A958" s="87"/>
      <c r="G958" s="3"/>
      <c r="J958" s="7"/>
      <c r="L958" s="85"/>
      <c r="M958" s="85"/>
      <c r="N958" s="99"/>
    </row>
    <row r="959" spans="1:14" s="6" customFormat="1" hidden="1">
      <c r="A959" s="87"/>
      <c r="G959" s="3"/>
      <c r="J959" s="7"/>
      <c r="L959" s="85"/>
      <c r="M959" s="85"/>
      <c r="N959" s="99"/>
    </row>
    <row r="960" spans="1:14" s="6" customFormat="1" hidden="1">
      <c r="A960" s="87"/>
      <c r="G960" s="3"/>
      <c r="J960" s="7"/>
      <c r="L960" s="85"/>
      <c r="M960" s="85"/>
      <c r="N960" s="99"/>
    </row>
    <row r="961" spans="1:14" s="6" customFormat="1" hidden="1">
      <c r="A961" s="87"/>
      <c r="G961" s="3"/>
      <c r="J961" s="7"/>
      <c r="L961" s="85"/>
      <c r="M961" s="85"/>
      <c r="N961" s="99"/>
    </row>
    <row r="962" spans="1:14" s="6" customFormat="1" hidden="1">
      <c r="A962" s="87"/>
      <c r="G962" s="3"/>
      <c r="J962" s="7"/>
      <c r="L962" s="85"/>
      <c r="M962" s="85"/>
      <c r="N962" s="99"/>
    </row>
    <row r="963" spans="1:14" s="6" customFormat="1" hidden="1">
      <c r="A963" s="87"/>
      <c r="G963" s="3"/>
      <c r="J963" s="7"/>
      <c r="L963" s="85"/>
      <c r="M963" s="85"/>
      <c r="N963" s="99"/>
    </row>
    <row r="964" spans="1:14" s="6" customFormat="1" hidden="1">
      <c r="A964" s="87"/>
      <c r="G964" s="3"/>
      <c r="J964" s="7"/>
      <c r="L964" s="85"/>
      <c r="M964" s="85"/>
      <c r="N964" s="99"/>
    </row>
    <row r="965" spans="1:14" s="6" customFormat="1" hidden="1">
      <c r="A965" s="87"/>
      <c r="G965" s="3"/>
      <c r="J965" s="7"/>
      <c r="L965" s="85"/>
      <c r="M965" s="85"/>
      <c r="N965" s="99"/>
    </row>
    <row r="966" spans="1:14" s="6" customFormat="1" hidden="1">
      <c r="A966" s="87"/>
      <c r="G966" s="3"/>
      <c r="J966" s="7"/>
      <c r="L966" s="85"/>
      <c r="M966" s="85"/>
      <c r="N966" s="99"/>
    </row>
    <row r="967" spans="1:14" s="6" customFormat="1" hidden="1">
      <c r="A967" s="87"/>
      <c r="G967" s="3"/>
      <c r="J967" s="7"/>
      <c r="L967" s="85"/>
      <c r="M967" s="85"/>
      <c r="N967" s="99"/>
    </row>
    <row r="968" spans="1:14" s="6" customFormat="1" hidden="1">
      <c r="A968" s="87"/>
      <c r="G968" s="3"/>
      <c r="J968" s="7"/>
      <c r="L968" s="85"/>
      <c r="M968" s="85"/>
      <c r="N968" s="99"/>
    </row>
    <row r="969" spans="1:14" s="6" customFormat="1" hidden="1">
      <c r="A969" s="87"/>
      <c r="G969" s="3"/>
      <c r="J969" s="7"/>
      <c r="L969" s="85"/>
      <c r="M969" s="85"/>
      <c r="N969" s="99"/>
    </row>
    <row r="970" spans="1:14" s="6" customFormat="1" hidden="1">
      <c r="A970" s="87"/>
      <c r="G970" s="3"/>
      <c r="J970" s="7"/>
      <c r="L970" s="85"/>
      <c r="M970" s="85"/>
      <c r="N970" s="99"/>
    </row>
    <row r="971" spans="1:14" s="6" customFormat="1" hidden="1">
      <c r="A971" s="87"/>
      <c r="G971" s="3"/>
      <c r="J971" s="7"/>
      <c r="L971" s="85"/>
      <c r="M971" s="85"/>
      <c r="N971" s="99"/>
    </row>
    <row r="972" spans="1:14" s="6" customFormat="1" hidden="1">
      <c r="A972" s="87"/>
      <c r="G972" s="3"/>
      <c r="J972" s="7"/>
      <c r="L972" s="85"/>
      <c r="M972" s="85"/>
      <c r="N972" s="99"/>
    </row>
    <row r="973" spans="1:14" s="6" customFormat="1" hidden="1">
      <c r="A973" s="87"/>
      <c r="G973" s="3"/>
      <c r="J973" s="7"/>
      <c r="L973" s="85"/>
      <c r="M973" s="85"/>
      <c r="N973" s="99"/>
    </row>
    <row r="974" spans="1:14" s="6" customFormat="1" hidden="1">
      <c r="A974" s="87"/>
      <c r="G974" s="3"/>
      <c r="J974" s="7"/>
      <c r="L974" s="85"/>
      <c r="M974" s="85"/>
      <c r="N974" s="99"/>
    </row>
    <row r="975" spans="1:14" s="6" customFormat="1" hidden="1">
      <c r="A975" s="87"/>
      <c r="G975" s="3"/>
      <c r="J975" s="7"/>
      <c r="L975" s="85"/>
      <c r="M975" s="85"/>
      <c r="N975" s="99"/>
    </row>
    <row r="976" spans="1:14" s="6" customFormat="1" hidden="1">
      <c r="A976" s="87"/>
      <c r="G976" s="3"/>
      <c r="J976" s="7"/>
      <c r="L976" s="85"/>
      <c r="M976" s="85"/>
      <c r="N976" s="99"/>
    </row>
    <row r="977" spans="1:14" s="6" customFormat="1" hidden="1">
      <c r="A977" s="87"/>
      <c r="G977" s="3"/>
      <c r="J977" s="7"/>
      <c r="L977" s="85"/>
      <c r="M977" s="85"/>
      <c r="N977" s="99"/>
    </row>
    <row r="978" spans="1:14" s="6" customFormat="1" hidden="1">
      <c r="A978" s="87"/>
      <c r="G978" s="3"/>
      <c r="J978" s="7"/>
      <c r="L978" s="85"/>
      <c r="M978" s="85"/>
      <c r="N978" s="99"/>
    </row>
    <row r="979" spans="1:14" s="6" customFormat="1" hidden="1">
      <c r="A979" s="87"/>
      <c r="G979" s="3"/>
      <c r="J979" s="7"/>
      <c r="L979" s="85"/>
      <c r="M979" s="85"/>
      <c r="N979" s="99"/>
    </row>
    <row r="980" spans="1:14" s="6" customFormat="1" hidden="1">
      <c r="A980" s="87"/>
      <c r="G980" s="3"/>
      <c r="J980" s="7"/>
      <c r="L980" s="85"/>
      <c r="M980" s="85"/>
      <c r="N980" s="99"/>
    </row>
    <row r="981" spans="1:14" s="6" customFormat="1" hidden="1">
      <c r="A981" s="87"/>
      <c r="G981" s="3"/>
      <c r="J981" s="7"/>
      <c r="L981" s="85"/>
      <c r="M981" s="85"/>
      <c r="N981" s="99"/>
    </row>
    <row r="982" spans="1:14" s="6" customFormat="1" hidden="1">
      <c r="A982" s="87"/>
      <c r="G982" s="3"/>
      <c r="J982" s="7"/>
      <c r="L982" s="85"/>
      <c r="M982" s="85"/>
      <c r="N982" s="99"/>
    </row>
    <row r="983" spans="1:14" s="6" customFormat="1" hidden="1">
      <c r="A983" s="87"/>
      <c r="G983" s="3"/>
      <c r="J983" s="7"/>
      <c r="L983" s="85"/>
      <c r="M983" s="85"/>
      <c r="N983" s="99"/>
    </row>
    <row r="984" spans="1:14" s="6" customFormat="1" hidden="1">
      <c r="A984" s="87"/>
      <c r="G984" s="3"/>
      <c r="J984" s="7"/>
      <c r="L984" s="85"/>
      <c r="M984" s="85"/>
      <c r="N984" s="99"/>
    </row>
    <row r="985" spans="1:14" s="6" customFormat="1" hidden="1">
      <c r="A985" s="87"/>
      <c r="G985" s="3"/>
      <c r="J985" s="7"/>
      <c r="L985" s="85"/>
      <c r="M985" s="85"/>
      <c r="N985" s="99"/>
    </row>
    <row r="986" spans="1:14" s="6" customFormat="1" hidden="1">
      <c r="A986" s="87"/>
      <c r="G986" s="3"/>
      <c r="J986" s="7"/>
      <c r="L986" s="85"/>
      <c r="M986" s="85"/>
      <c r="N986" s="99"/>
    </row>
    <row r="987" spans="1:14" s="6" customFormat="1" hidden="1">
      <c r="A987" s="87"/>
      <c r="G987" s="3"/>
      <c r="J987" s="7"/>
      <c r="L987" s="85"/>
      <c r="M987" s="85"/>
      <c r="N987" s="99"/>
    </row>
    <row r="988" spans="1:14" s="6" customFormat="1" hidden="1">
      <c r="A988" s="87"/>
      <c r="G988" s="3"/>
      <c r="J988" s="7"/>
      <c r="L988" s="85"/>
      <c r="M988" s="85"/>
      <c r="N988" s="99"/>
    </row>
    <row r="989" spans="1:14" s="6" customFormat="1" hidden="1">
      <c r="A989" s="87"/>
      <c r="G989" s="3"/>
      <c r="J989" s="7"/>
      <c r="L989" s="85"/>
      <c r="M989" s="85"/>
      <c r="N989" s="99"/>
    </row>
    <row r="990" spans="1:14" s="6" customFormat="1" hidden="1">
      <c r="A990" s="87"/>
      <c r="G990" s="3"/>
      <c r="J990" s="7"/>
      <c r="L990" s="85"/>
      <c r="M990" s="85"/>
      <c r="N990" s="99"/>
    </row>
    <row r="991" spans="1:14" s="6" customFormat="1" hidden="1">
      <c r="A991" s="87"/>
      <c r="G991" s="3"/>
      <c r="J991" s="7"/>
      <c r="L991" s="85"/>
      <c r="M991" s="85"/>
      <c r="N991" s="99"/>
    </row>
    <row r="992" spans="1:14" s="6" customFormat="1" hidden="1">
      <c r="A992" s="87"/>
      <c r="G992" s="3"/>
      <c r="J992" s="7"/>
      <c r="L992" s="85"/>
      <c r="M992" s="85"/>
      <c r="N992" s="99"/>
    </row>
    <row r="993" spans="1:14" s="6" customFormat="1" hidden="1">
      <c r="A993" s="87"/>
      <c r="G993" s="3"/>
      <c r="J993" s="7"/>
      <c r="L993" s="85"/>
      <c r="M993" s="85"/>
      <c r="N993" s="99"/>
    </row>
    <row r="994" spans="1:14" s="6" customFormat="1" hidden="1">
      <c r="A994" s="87"/>
      <c r="G994" s="3"/>
      <c r="J994" s="7"/>
      <c r="L994" s="85"/>
      <c r="M994" s="85"/>
      <c r="N994" s="99"/>
    </row>
    <row r="995" spans="1:14" s="6" customFormat="1" hidden="1">
      <c r="A995" s="87"/>
      <c r="G995" s="3"/>
      <c r="J995" s="7"/>
      <c r="L995" s="85"/>
      <c r="M995" s="85"/>
      <c r="N995" s="99"/>
    </row>
    <row r="996" spans="1:14" s="6" customFormat="1" hidden="1">
      <c r="A996" s="87"/>
      <c r="G996" s="3"/>
      <c r="J996" s="7"/>
      <c r="L996" s="85"/>
      <c r="M996" s="85"/>
      <c r="N996" s="99"/>
    </row>
    <row r="997" spans="1:14" s="6" customFormat="1" hidden="1">
      <c r="A997" s="87"/>
      <c r="G997" s="3"/>
      <c r="J997" s="7"/>
      <c r="L997" s="85"/>
      <c r="M997" s="85"/>
      <c r="N997" s="99"/>
    </row>
    <row r="998" spans="1:14" s="6" customFormat="1" hidden="1">
      <c r="A998" s="87"/>
      <c r="G998" s="3"/>
      <c r="J998" s="7"/>
      <c r="L998" s="85"/>
      <c r="M998" s="85"/>
      <c r="N998" s="99"/>
    </row>
    <row r="999" spans="1:14" s="6" customFormat="1" hidden="1">
      <c r="A999" s="87"/>
      <c r="G999" s="3"/>
      <c r="J999" s="7"/>
      <c r="L999" s="85"/>
      <c r="M999" s="85"/>
      <c r="N999" s="99"/>
    </row>
    <row r="1000" spans="1:14" s="6" customFormat="1" hidden="1">
      <c r="A1000" s="87"/>
      <c r="G1000" s="3"/>
      <c r="J1000" s="7"/>
      <c r="L1000" s="85"/>
      <c r="M1000" s="85"/>
      <c r="N1000" s="99"/>
    </row>
    <row r="1001" spans="1:14" s="6" customFormat="1" hidden="1">
      <c r="A1001" s="87"/>
      <c r="G1001" s="3"/>
      <c r="J1001" s="7"/>
      <c r="L1001" s="85"/>
      <c r="M1001" s="85"/>
      <c r="N1001" s="99"/>
    </row>
    <row r="1002" spans="1:14" s="6" customFormat="1" hidden="1">
      <c r="A1002" s="87"/>
      <c r="G1002" s="3"/>
      <c r="J1002" s="7"/>
      <c r="L1002" s="85"/>
      <c r="M1002" s="85"/>
      <c r="N1002" s="99"/>
    </row>
    <row r="1003" spans="1:14" s="6" customFormat="1" hidden="1">
      <c r="A1003" s="87"/>
      <c r="G1003" s="3"/>
      <c r="J1003" s="7"/>
      <c r="L1003" s="85"/>
      <c r="M1003" s="85"/>
      <c r="N1003" s="99"/>
    </row>
    <row r="1004" spans="1:14" s="6" customFormat="1" hidden="1">
      <c r="A1004" s="87"/>
      <c r="G1004" s="3"/>
      <c r="J1004" s="7"/>
      <c r="L1004" s="85"/>
      <c r="M1004" s="85"/>
      <c r="N1004" s="99"/>
    </row>
    <row r="1005" spans="1:14" s="6" customFormat="1" hidden="1">
      <c r="A1005" s="87"/>
      <c r="G1005" s="3"/>
      <c r="J1005" s="7"/>
      <c r="L1005" s="85"/>
      <c r="M1005" s="85"/>
      <c r="N1005" s="99"/>
    </row>
    <row r="1006" spans="1:14" s="6" customFormat="1" hidden="1">
      <c r="A1006" s="87"/>
      <c r="G1006" s="3"/>
      <c r="J1006" s="7"/>
      <c r="L1006" s="85"/>
      <c r="M1006" s="85"/>
      <c r="N1006" s="99"/>
    </row>
    <row r="1007" spans="1:14" s="6" customFormat="1" hidden="1">
      <c r="A1007" s="87"/>
      <c r="G1007" s="3"/>
      <c r="J1007" s="7"/>
      <c r="L1007" s="85"/>
      <c r="M1007" s="85"/>
      <c r="N1007" s="99"/>
    </row>
    <row r="1008" spans="1:14" s="6" customFormat="1" hidden="1">
      <c r="A1008" s="87"/>
      <c r="G1008" s="3"/>
      <c r="J1008" s="7"/>
      <c r="L1008" s="85"/>
      <c r="M1008" s="85"/>
      <c r="N1008" s="99"/>
    </row>
    <row r="1009" spans="1:14" s="6" customFormat="1" hidden="1">
      <c r="A1009" s="87"/>
      <c r="G1009" s="3"/>
      <c r="J1009" s="7"/>
      <c r="L1009" s="85"/>
      <c r="M1009" s="85"/>
      <c r="N1009" s="99"/>
    </row>
    <row r="1010" spans="1:14" s="6" customFormat="1" hidden="1">
      <c r="A1010" s="87"/>
      <c r="G1010" s="3"/>
      <c r="J1010" s="7"/>
      <c r="L1010" s="85"/>
      <c r="M1010" s="85"/>
      <c r="N1010" s="99"/>
    </row>
    <row r="1011" spans="1:14" s="6" customFormat="1" hidden="1">
      <c r="A1011" s="87"/>
      <c r="G1011" s="3"/>
      <c r="J1011" s="7"/>
      <c r="L1011" s="85"/>
      <c r="M1011" s="85"/>
      <c r="N1011" s="99"/>
    </row>
    <row r="1012" spans="1:14" s="6" customFormat="1" hidden="1">
      <c r="A1012" s="87"/>
      <c r="G1012" s="3"/>
      <c r="J1012" s="7"/>
      <c r="L1012" s="85"/>
      <c r="M1012" s="85"/>
      <c r="N1012" s="99"/>
    </row>
    <row r="1013" spans="1:14" s="6" customFormat="1" hidden="1">
      <c r="A1013" s="87"/>
      <c r="G1013" s="3"/>
      <c r="J1013" s="7"/>
      <c r="L1013" s="85"/>
      <c r="M1013" s="85"/>
      <c r="N1013" s="99"/>
    </row>
    <row r="1014" spans="1:14" s="6" customFormat="1" hidden="1">
      <c r="A1014" s="87"/>
      <c r="G1014" s="3"/>
      <c r="J1014" s="7"/>
      <c r="L1014" s="85"/>
      <c r="M1014" s="85"/>
      <c r="N1014" s="99"/>
    </row>
    <row r="1015" spans="1:14" s="6" customFormat="1" hidden="1">
      <c r="A1015" s="87"/>
      <c r="G1015" s="3"/>
      <c r="J1015" s="7"/>
      <c r="L1015" s="85"/>
      <c r="M1015" s="85"/>
      <c r="N1015" s="99"/>
    </row>
    <row r="1016" spans="1:14" s="6" customFormat="1" hidden="1">
      <c r="A1016" s="87"/>
      <c r="G1016" s="3"/>
      <c r="J1016" s="7"/>
      <c r="L1016" s="85"/>
      <c r="M1016" s="85"/>
      <c r="N1016" s="99"/>
    </row>
    <row r="1017" spans="1:14" s="6" customFormat="1" hidden="1">
      <c r="A1017" s="87"/>
      <c r="G1017" s="3"/>
      <c r="J1017" s="7"/>
      <c r="L1017" s="85"/>
      <c r="M1017" s="85"/>
      <c r="N1017" s="99"/>
    </row>
    <row r="1018" spans="1:14" s="6" customFormat="1" hidden="1">
      <c r="A1018" s="87"/>
      <c r="G1018" s="3"/>
      <c r="J1018" s="7"/>
      <c r="L1018" s="85"/>
      <c r="M1018" s="85"/>
      <c r="N1018" s="99"/>
    </row>
    <row r="1019" spans="1:14" s="6" customFormat="1" hidden="1">
      <c r="A1019" s="87"/>
      <c r="G1019" s="3"/>
      <c r="J1019" s="7"/>
      <c r="L1019" s="85"/>
      <c r="M1019" s="85"/>
      <c r="N1019" s="99"/>
    </row>
    <row r="1020" spans="1:14" s="6" customFormat="1" hidden="1">
      <c r="A1020" s="87"/>
      <c r="G1020" s="3"/>
      <c r="J1020" s="7"/>
      <c r="L1020" s="85"/>
      <c r="M1020" s="85"/>
      <c r="N1020" s="99"/>
    </row>
    <row r="1021" spans="1:14" s="6" customFormat="1" hidden="1">
      <c r="A1021" s="87"/>
      <c r="G1021" s="3"/>
      <c r="J1021" s="7"/>
      <c r="L1021" s="85"/>
      <c r="M1021" s="85"/>
      <c r="N1021" s="99"/>
    </row>
    <row r="1022" spans="1:14" s="6" customFormat="1" hidden="1">
      <c r="A1022" s="87"/>
      <c r="G1022" s="3"/>
      <c r="J1022" s="7"/>
      <c r="L1022" s="85"/>
      <c r="M1022" s="85"/>
      <c r="N1022" s="99"/>
    </row>
    <row r="1023" spans="1:14" s="6" customFormat="1" hidden="1">
      <c r="A1023" s="87"/>
      <c r="G1023" s="3"/>
      <c r="J1023" s="7"/>
      <c r="L1023" s="85"/>
      <c r="M1023" s="85"/>
      <c r="N1023" s="99"/>
    </row>
    <row r="1024" spans="1:14" s="6" customFormat="1" hidden="1">
      <c r="A1024" s="87"/>
      <c r="G1024" s="3"/>
      <c r="J1024" s="7"/>
      <c r="L1024" s="85"/>
      <c r="M1024" s="85"/>
      <c r="N1024" s="99"/>
    </row>
    <row r="1025" spans="1:14" s="6" customFormat="1" hidden="1">
      <c r="A1025" s="87"/>
      <c r="G1025" s="3"/>
      <c r="J1025" s="7"/>
      <c r="L1025" s="85"/>
      <c r="M1025" s="85"/>
      <c r="N1025" s="99"/>
    </row>
    <row r="1026" spans="1:14" s="6" customFormat="1" hidden="1">
      <c r="A1026" s="87"/>
      <c r="G1026" s="3"/>
      <c r="J1026" s="7"/>
      <c r="L1026" s="85"/>
      <c r="M1026" s="85"/>
      <c r="N1026" s="99"/>
    </row>
    <row r="1027" spans="1:14" s="6" customFormat="1" hidden="1">
      <c r="A1027" s="87"/>
      <c r="G1027" s="3"/>
      <c r="J1027" s="7"/>
      <c r="L1027" s="85"/>
      <c r="M1027" s="85"/>
      <c r="N1027" s="99"/>
    </row>
    <row r="1028" spans="1:14" s="6" customFormat="1" hidden="1">
      <c r="A1028" s="87"/>
      <c r="G1028" s="3"/>
      <c r="J1028" s="7"/>
      <c r="L1028" s="85"/>
      <c r="M1028" s="85"/>
      <c r="N1028" s="99"/>
    </row>
    <row r="1029" spans="1:14" s="6" customFormat="1" hidden="1">
      <c r="A1029" s="87"/>
      <c r="G1029" s="3"/>
      <c r="J1029" s="7"/>
      <c r="L1029" s="85"/>
      <c r="M1029" s="85"/>
      <c r="N1029" s="99"/>
    </row>
    <row r="1030" spans="1:14" s="6" customFormat="1" hidden="1">
      <c r="A1030" s="87"/>
      <c r="G1030" s="3"/>
      <c r="J1030" s="7"/>
      <c r="L1030" s="85"/>
      <c r="M1030" s="85"/>
      <c r="N1030" s="99"/>
    </row>
    <row r="1031" spans="1:14" s="6" customFormat="1" hidden="1">
      <c r="A1031" s="87"/>
      <c r="G1031" s="3"/>
      <c r="J1031" s="7"/>
      <c r="L1031" s="85"/>
      <c r="M1031" s="85"/>
      <c r="N1031" s="99"/>
    </row>
    <row r="1032" spans="1:14" s="6" customFormat="1" hidden="1">
      <c r="A1032" s="87"/>
      <c r="G1032" s="3"/>
      <c r="J1032" s="7"/>
      <c r="L1032" s="85"/>
      <c r="M1032" s="85"/>
      <c r="N1032" s="99"/>
    </row>
    <row r="1033" spans="1:14" s="6" customFormat="1" hidden="1">
      <c r="A1033" s="87"/>
      <c r="G1033" s="3"/>
      <c r="J1033" s="7"/>
      <c r="L1033" s="85"/>
      <c r="M1033" s="85"/>
      <c r="N1033" s="99"/>
    </row>
    <row r="1034" spans="1:14" s="6" customFormat="1" hidden="1">
      <c r="A1034" s="87"/>
      <c r="G1034" s="3"/>
      <c r="J1034" s="7"/>
      <c r="L1034" s="85"/>
      <c r="M1034" s="85"/>
      <c r="N1034" s="99"/>
    </row>
    <row r="1035" spans="1:14" s="6" customFormat="1" hidden="1">
      <c r="A1035" s="87"/>
      <c r="G1035" s="3"/>
      <c r="J1035" s="7"/>
      <c r="L1035" s="85"/>
      <c r="M1035" s="85"/>
      <c r="N1035" s="99"/>
    </row>
    <row r="1036" spans="1:14" s="6" customFormat="1" hidden="1">
      <c r="A1036" s="87"/>
      <c r="G1036" s="3"/>
      <c r="J1036" s="7"/>
      <c r="L1036" s="85"/>
      <c r="M1036" s="85"/>
      <c r="N1036" s="99"/>
    </row>
    <row r="1037" spans="1:14" s="6" customFormat="1" hidden="1">
      <c r="A1037" s="87"/>
      <c r="G1037" s="3"/>
      <c r="J1037" s="7"/>
      <c r="L1037" s="85"/>
      <c r="M1037" s="85"/>
      <c r="N1037" s="99"/>
    </row>
    <row r="1038" spans="1:14" s="6" customFormat="1" hidden="1">
      <c r="A1038" s="87"/>
      <c r="G1038" s="3"/>
      <c r="J1038" s="7"/>
      <c r="L1038" s="85"/>
      <c r="M1038" s="85"/>
      <c r="N1038" s="99"/>
    </row>
    <row r="1039" spans="1:14" s="6" customFormat="1" hidden="1">
      <c r="A1039" s="87"/>
      <c r="G1039" s="3"/>
      <c r="J1039" s="7"/>
      <c r="L1039" s="85"/>
      <c r="M1039" s="85"/>
      <c r="N1039" s="99"/>
    </row>
    <row r="1040" spans="1:14" s="6" customFormat="1" hidden="1">
      <c r="A1040" s="87"/>
      <c r="G1040" s="3"/>
      <c r="J1040" s="7"/>
      <c r="L1040" s="85"/>
      <c r="M1040" s="85"/>
      <c r="N1040" s="99"/>
    </row>
    <row r="1041" spans="1:14" s="6" customFormat="1" hidden="1">
      <c r="A1041" s="87"/>
      <c r="G1041" s="3"/>
      <c r="J1041" s="7"/>
      <c r="L1041" s="85"/>
      <c r="M1041" s="85"/>
      <c r="N1041" s="99"/>
    </row>
    <row r="1042" spans="1:14" s="6" customFormat="1" hidden="1">
      <c r="A1042" s="87"/>
      <c r="G1042" s="3"/>
      <c r="J1042" s="7"/>
      <c r="L1042" s="85"/>
      <c r="M1042" s="85"/>
      <c r="N1042" s="99"/>
    </row>
    <row r="1043" spans="1:14" s="6" customFormat="1" hidden="1">
      <c r="A1043" s="87"/>
      <c r="G1043" s="3"/>
      <c r="J1043" s="7"/>
      <c r="L1043" s="85"/>
      <c r="M1043" s="85"/>
      <c r="N1043" s="99"/>
    </row>
    <row r="1044" spans="1:14" s="6" customFormat="1" hidden="1">
      <c r="A1044" s="87"/>
      <c r="G1044" s="3"/>
      <c r="J1044" s="7"/>
      <c r="L1044" s="85"/>
      <c r="M1044" s="85"/>
      <c r="N1044" s="99"/>
    </row>
    <row r="1045" spans="1:14" s="6" customFormat="1" hidden="1">
      <c r="A1045" s="87"/>
      <c r="G1045" s="3"/>
      <c r="J1045" s="7"/>
      <c r="L1045" s="85"/>
      <c r="M1045" s="85"/>
      <c r="N1045" s="99"/>
    </row>
    <row r="1046" spans="1:14" s="6" customFormat="1" hidden="1">
      <c r="A1046" s="87"/>
      <c r="G1046" s="3"/>
      <c r="J1046" s="7"/>
      <c r="L1046" s="85"/>
      <c r="M1046" s="85"/>
      <c r="N1046" s="99"/>
    </row>
    <row r="1047" spans="1:14" s="6" customFormat="1" hidden="1">
      <c r="A1047" s="87"/>
      <c r="G1047" s="3"/>
      <c r="J1047" s="7"/>
      <c r="L1047" s="85"/>
      <c r="M1047" s="85"/>
      <c r="N1047" s="99"/>
    </row>
    <row r="1048" spans="1:14" s="6" customFormat="1" hidden="1">
      <c r="A1048" s="87"/>
      <c r="G1048" s="3"/>
      <c r="J1048" s="7"/>
      <c r="L1048" s="85"/>
      <c r="M1048" s="85"/>
      <c r="N1048" s="99"/>
    </row>
    <row r="1049" spans="1:14" s="6" customFormat="1" hidden="1">
      <c r="A1049" s="87"/>
      <c r="G1049" s="3"/>
      <c r="J1049" s="7"/>
      <c r="L1049" s="85"/>
      <c r="M1049" s="85"/>
      <c r="N1049" s="99"/>
    </row>
    <row r="1050" spans="1:14" s="6" customFormat="1" hidden="1">
      <c r="A1050" s="87"/>
      <c r="G1050" s="3"/>
      <c r="J1050" s="7"/>
      <c r="L1050" s="85"/>
      <c r="M1050" s="85"/>
      <c r="N1050" s="99"/>
    </row>
    <row r="1051" spans="1:14" s="6" customFormat="1" hidden="1">
      <c r="A1051" s="87"/>
      <c r="G1051" s="3"/>
      <c r="J1051" s="7"/>
      <c r="L1051" s="85"/>
      <c r="M1051" s="85"/>
      <c r="N1051" s="99"/>
    </row>
    <row r="1052" spans="1:14" s="6" customFormat="1" hidden="1">
      <c r="A1052" s="87"/>
      <c r="G1052" s="3"/>
      <c r="J1052" s="7"/>
      <c r="L1052" s="85"/>
      <c r="M1052" s="85"/>
      <c r="N1052" s="99"/>
    </row>
    <row r="1053" spans="1:14" s="6" customFormat="1" hidden="1">
      <c r="A1053" s="87"/>
      <c r="G1053" s="3"/>
      <c r="J1053" s="7"/>
      <c r="L1053" s="85"/>
      <c r="M1053" s="85"/>
      <c r="N1053" s="99"/>
    </row>
    <row r="1054" spans="1:14" s="6" customFormat="1" hidden="1">
      <c r="A1054" s="87"/>
      <c r="G1054" s="3"/>
      <c r="J1054" s="7"/>
      <c r="L1054" s="85"/>
      <c r="M1054" s="85"/>
      <c r="N1054" s="99"/>
    </row>
    <row r="1055" spans="1:14" s="6" customFormat="1" hidden="1">
      <c r="A1055" s="87"/>
      <c r="G1055" s="3"/>
      <c r="J1055" s="7"/>
      <c r="L1055" s="85"/>
      <c r="M1055" s="85"/>
      <c r="N1055" s="99"/>
    </row>
    <row r="1056" spans="1:14" s="6" customFormat="1" hidden="1">
      <c r="A1056" s="87"/>
      <c r="G1056" s="3"/>
      <c r="J1056" s="7"/>
      <c r="L1056" s="85"/>
      <c r="M1056" s="85"/>
      <c r="N1056" s="99"/>
    </row>
    <row r="1057" spans="1:14" s="6" customFormat="1" hidden="1">
      <c r="A1057" s="87"/>
      <c r="G1057" s="3"/>
      <c r="J1057" s="7"/>
      <c r="L1057" s="85"/>
      <c r="M1057" s="85"/>
      <c r="N1057" s="99"/>
    </row>
    <row r="1058" spans="1:14" s="6" customFormat="1" hidden="1">
      <c r="A1058" s="87"/>
      <c r="G1058" s="3"/>
      <c r="J1058" s="7"/>
      <c r="L1058" s="85"/>
      <c r="M1058" s="85"/>
      <c r="N1058" s="99"/>
    </row>
    <row r="1059" spans="1:14" s="6" customFormat="1" hidden="1">
      <c r="A1059" s="87"/>
      <c r="G1059" s="3"/>
      <c r="J1059" s="7"/>
      <c r="L1059" s="85"/>
      <c r="M1059" s="85"/>
      <c r="N1059" s="99"/>
    </row>
    <row r="1060" spans="1:14" s="6" customFormat="1" hidden="1">
      <c r="A1060" s="87"/>
      <c r="G1060" s="3"/>
      <c r="J1060" s="7"/>
      <c r="L1060" s="85"/>
      <c r="M1060" s="85"/>
      <c r="N1060" s="99"/>
    </row>
    <row r="1061" spans="1:14" s="6" customFormat="1" hidden="1">
      <c r="A1061" s="87"/>
      <c r="G1061" s="3"/>
      <c r="J1061" s="7"/>
      <c r="L1061" s="85"/>
      <c r="M1061" s="85"/>
      <c r="N1061" s="99"/>
    </row>
    <row r="1062" spans="1:14" s="6" customFormat="1" hidden="1">
      <c r="A1062" s="87"/>
      <c r="G1062" s="3"/>
      <c r="J1062" s="7"/>
      <c r="L1062" s="85"/>
      <c r="M1062" s="85"/>
      <c r="N1062" s="99"/>
    </row>
    <row r="1063" spans="1:14" s="6" customFormat="1" hidden="1">
      <c r="A1063" s="87"/>
      <c r="G1063" s="3"/>
      <c r="J1063" s="7"/>
      <c r="L1063" s="85"/>
      <c r="M1063" s="85"/>
      <c r="N1063" s="99"/>
    </row>
    <row r="1064" spans="1:14" s="6" customFormat="1" hidden="1">
      <c r="A1064" s="87"/>
      <c r="G1064" s="3"/>
      <c r="J1064" s="7"/>
      <c r="L1064" s="85"/>
      <c r="M1064" s="85"/>
      <c r="N1064" s="99"/>
    </row>
    <row r="1065" spans="1:14" s="6" customFormat="1" hidden="1">
      <c r="A1065" s="87"/>
      <c r="G1065" s="3"/>
      <c r="J1065" s="7"/>
      <c r="L1065" s="85"/>
      <c r="M1065" s="85"/>
      <c r="N1065" s="99"/>
    </row>
    <row r="1066" spans="1:14" s="6" customFormat="1" hidden="1">
      <c r="A1066" s="87"/>
      <c r="G1066" s="3"/>
      <c r="J1066" s="7"/>
      <c r="L1066" s="85"/>
      <c r="M1066" s="85"/>
      <c r="N1066" s="99"/>
    </row>
    <row r="1067" spans="1:14" s="6" customFormat="1" hidden="1">
      <c r="A1067" s="87"/>
      <c r="G1067" s="3"/>
      <c r="J1067" s="7"/>
      <c r="L1067" s="85"/>
      <c r="M1067" s="85"/>
      <c r="N1067" s="99"/>
    </row>
    <row r="1068" spans="1:14" s="6" customFormat="1" hidden="1">
      <c r="A1068" s="87"/>
      <c r="G1068" s="3"/>
      <c r="J1068" s="7"/>
      <c r="L1068" s="85"/>
      <c r="M1068" s="85"/>
      <c r="N1068" s="99"/>
    </row>
    <row r="1069" spans="1:14" s="6" customFormat="1" hidden="1">
      <c r="A1069" s="87"/>
      <c r="G1069" s="3"/>
      <c r="J1069" s="7"/>
      <c r="L1069" s="85"/>
      <c r="M1069" s="85"/>
      <c r="N1069" s="99"/>
    </row>
    <row r="1070" spans="1:14" s="6" customFormat="1" hidden="1">
      <c r="A1070" s="87"/>
      <c r="G1070" s="3"/>
      <c r="J1070" s="7"/>
      <c r="L1070" s="85"/>
      <c r="M1070" s="85"/>
      <c r="N1070" s="99"/>
    </row>
    <row r="1071" spans="1:14" s="6" customFormat="1" hidden="1">
      <c r="A1071" s="87"/>
      <c r="G1071" s="3"/>
      <c r="J1071" s="7"/>
      <c r="L1071" s="85"/>
      <c r="M1071" s="85"/>
      <c r="N1071" s="99"/>
    </row>
    <row r="1072" spans="1:14" s="6" customFormat="1" hidden="1">
      <c r="A1072" s="87"/>
      <c r="G1072" s="3"/>
      <c r="J1072" s="7"/>
      <c r="L1072" s="85"/>
      <c r="M1072" s="85"/>
      <c r="N1072" s="99"/>
    </row>
    <row r="1073" spans="1:14" s="6" customFormat="1" hidden="1">
      <c r="A1073" s="87"/>
      <c r="G1073" s="3"/>
      <c r="J1073" s="7"/>
      <c r="L1073" s="85"/>
      <c r="M1073" s="85"/>
      <c r="N1073" s="99"/>
    </row>
    <row r="1074" spans="1:14" s="6" customFormat="1" hidden="1">
      <c r="A1074" s="87"/>
      <c r="G1074" s="3"/>
      <c r="J1074" s="7"/>
      <c r="L1074" s="85"/>
      <c r="M1074" s="85"/>
      <c r="N1074" s="99"/>
    </row>
    <row r="1075" spans="1:14" s="6" customFormat="1" hidden="1">
      <c r="A1075" s="87"/>
      <c r="G1075" s="3"/>
      <c r="J1075" s="7"/>
      <c r="L1075" s="85"/>
      <c r="M1075" s="85"/>
      <c r="N1075" s="99"/>
    </row>
    <row r="1076" spans="1:14" s="6" customFormat="1" hidden="1">
      <c r="A1076" s="87"/>
      <c r="G1076" s="3"/>
      <c r="J1076" s="7"/>
      <c r="L1076" s="85"/>
      <c r="M1076" s="85"/>
      <c r="N1076" s="99"/>
    </row>
    <row r="1077" spans="1:14" s="6" customFormat="1" hidden="1">
      <c r="A1077" s="87"/>
      <c r="G1077" s="3"/>
      <c r="J1077" s="7"/>
      <c r="L1077" s="85"/>
      <c r="M1077" s="85"/>
      <c r="N1077" s="99"/>
    </row>
    <row r="1078" spans="1:14" s="6" customFormat="1" hidden="1">
      <c r="A1078" s="87"/>
      <c r="G1078" s="3"/>
      <c r="J1078" s="7"/>
      <c r="L1078" s="85"/>
      <c r="M1078" s="85"/>
      <c r="N1078" s="99"/>
    </row>
    <row r="1079" spans="1:14" s="6" customFormat="1" hidden="1">
      <c r="A1079" s="87"/>
      <c r="G1079" s="3"/>
      <c r="J1079" s="7"/>
      <c r="L1079" s="85"/>
      <c r="M1079" s="85"/>
      <c r="N1079" s="99"/>
    </row>
    <row r="1080" spans="1:14" s="6" customFormat="1" hidden="1">
      <c r="A1080" s="87"/>
      <c r="G1080" s="3"/>
      <c r="J1080" s="7"/>
      <c r="L1080" s="85"/>
      <c r="M1080" s="85"/>
      <c r="N1080" s="99"/>
    </row>
    <row r="1081" spans="1:14" s="6" customFormat="1" hidden="1">
      <c r="A1081" s="87"/>
      <c r="G1081" s="3"/>
      <c r="J1081" s="7"/>
      <c r="L1081" s="85"/>
      <c r="M1081" s="85"/>
      <c r="N1081" s="99"/>
    </row>
    <row r="1082" spans="1:14" s="6" customFormat="1" hidden="1">
      <c r="A1082" s="87"/>
      <c r="G1082" s="3"/>
      <c r="J1082" s="7"/>
      <c r="L1082" s="85"/>
      <c r="M1082" s="85"/>
      <c r="N1082" s="99"/>
    </row>
    <row r="1083" spans="1:14" s="6" customFormat="1" hidden="1">
      <c r="A1083" s="87"/>
      <c r="G1083" s="3"/>
      <c r="J1083" s="7"/>
      <c r="L1083" s="85"/>
      <c r="M1083" s="85"/>
      <c r="N1083" s="99"/>
    </row>
    <row r="1084" spans="1:14" s="6" customFormat="1" hidden="1">
      <c r="A1084" s="87"/>
      <c r="G1084" s="3"/>
      <c r="J1084" s="7"/>
      <c r="L1084" s="85"/>
      <c r="M1084" s="85"/>
      <c r="N1084" s="99"/>
    </row>
    <row r="1085" spans="1:14" s="6" customFormat="1" hidden="1">
      <c r="A1085" s="87"/>
      <c r="G1085" s="3"/>
      <c r="J1085" s="7"/>
      <c r="L1085" s="85"/>
      <c r="M1085" s="85"/>
      <c r="N1085" s="99"/>
    </row>
    <row r="1086" spans="1:14" s="6" customFormat="1" hidden="1">
      <c r="A1086" s="87"/>
      <c r="G1086" s="3"/>
      <c r="J1086" s="7"/>
      <c r="L1086" s="85"/>
      <c r="M1086" s="85"/>
      <c r="N1086" s="99"/>
    </row>
    <row r="1087" spans="1:14" s="6" customFormat="1" hidden="1">
      <c r="A1087" s="87"/>
      <c r="G1087" s="3"/>
      <c r="J1087" s="7"/>
      <c r="L1087" s="85"/>
      <c r="M1087" s="85"/>
      <c r="N1087" s="99"/>
    </row>
    <row r="1088" spans="1:14" s="6" customFormat="1" hidden="1">
      <c r="A1088" s="87"/>
      <c r="G1088" s="3"/>
      <c r="J1088" s="7"/>
      <c r="L1088" s="85"/>
      <c r="M1088" s="85"/>
      <c r="N1088" s="99"/>
    </row>
    <row r="1089" spans="1:14" s="6" customFormat="1" hidden="1">
      <c r="A1089" s="87"/>
      <c r="G1089" s="3"/>
      <c r="J1089" s="7"/>
      <c r="L1089" s="85"/>
      <c r="M1089" s="85"/>
      <c r="N1089" s="99"/>
    </row>
    <row r="1090" spans="1:14" s="6" customFormat="1" hidden="1">
      <c r="A1090" s="87"/>
      <c r="G1090" s="3"/>
      <c r="J1090" s="7"/>
      <c r="L1090" s="85"/>
      <c r="M1090" s="85"/>
      <c r="N1090" s="99"/>
    </row>
    <row r="1091" spans="1:14" s="6" customFormat="1" hidden="1">
      <c r="A1091" s="87"/>
      <c r="G1091" s="3"/>
      <c r="J1091" s="7"/>
      <c r="L1091" s="85"/>
      <c r="M1091" s="85"/>
      <c r="N1091" s="99"/>
    </row>
    <row r="1092" spans="1:14" s="6" customFormat="1" hidden="1">
      <c r="A1092" s="87"/>
      <c r="G1092" s="3"/>
      <c r="J1092" s="7"/>
      <c r="L1092" s="85"/>
      <c r="M1092" s="85"/>
      <c r="N1092" s="99"/>
    </row>
    <row r="1093" spans="1:14" s="6" customFormat="1" hidden="1">
      <c r="A1093" s="87"/>
      <c r="G1093" s="3"/>
      <c r="J1093" s="7"/>
      <c r="L1093" s="85"/>
      <c r="M1093" s="85"/>
      <c r="N1093" s="99"/>
    </row>
    <row r="1094" spans="1:14" s="6" customFormat="1" hidden="1">
      <c r="A1094" s="87"/>
      <c r="G1094" s="3"/>
      <c r="J1094" s="7"/>
      <c r="L1094" s="85"/>
      <c r="M1094" s="85"/>
      <c r="N1094" s="99"/>
    </row>
    <row r="1095" spans="1:14" s="6" customFormat="1" hidden="1">
      <c r="A1095" s="87"/>
      <c r="G1095" s="3"/>
      <c r="J1095" s="7"/>
      <c r="L1095" s="85"/>
      <c r="M1095" s="85"/>
      <c r="N1095" s="99"/>
    </row>
    <row r="1096" spans="1:14" s="6" customFormat="1" hidden="1">
      <c r="A1096" s="87"/>
      <c r="G1096" s="3"/>
      <c r="J1096" s="7"/>
      <c r="L1096" s="85"/>
      <c r="M1096" s="85"/>
      <c r="N1096" s="99"/>
    </row>
    <row r="1097" spans="1:14" s="6" customFormat="1" hidden="1">
      <c r="A1097" s="87"/>
      <c r="G1097" s="3"/>
      <c r="J1097" s="7"/>
      <c r="L1097" s="85"/>
      <c r="M1097" s="85"/>
      <c r="N1097" s="99"/>
    </row>
    <row r="1098" spans="1:14" s="6" customFormat="1" hidden="1">
      <c r="A1098" s="87"/>
      <c r="G1098" s="3"/>
      <c r="J1098" s="7"/>
      <c r="L1098" s="85"/>
      <c r="M1098" s="85"/>
      <c r="N1098" s="99"/>
    </row>
    <row r="1099" spans="1:14" s="6" customFormat="1" hidden="1">
      <c r="A1099" s="87"/>
      <c r="G1099" s="3"/>
      <c r="J1099" s="7"/>
      <c r="L1099" s="85"/>
      <c r="M1099" s="85"/>
      <c r="N1099" s="99"/>
    </row>
    <row r="1100" spans="1:14" s="6" customFormat="1" hidden="1">
      <c r="A1100" s="87"/>
      <c r="G1100" s="3"/>
      <c r="J1100" s="7"/>
      <c r="L1100" s="85"/>
      <c r="M1100" s="85"/>
      <c r="N1100" s="99"/>
    </row>
    <row r="1101" spans="1:14" s="6" customFormat="1" hidden="1">
      <c r="A1101" s="87"/>
      <c r="G1101" s="3"/>
      <c r="J1101" s="7"/>
      <c r="L1101" s="85"/>
      <c r="M1101" s="85"/>
      <c r="N1101" s="99"/>
    </row>
    <row r="1102" spans="1:14" s="6" customFormat="1" hidden="1">
      <c r="A1102" s="87"/>
      <c r="G1102" s="3"/>
      <c r="J1102" s="7"/>
      <c r="L1102" s="85"/>
      <c r="M1102" s="85"/>
      <c r="N1102" s="99"/>
    </row>
    <row r="1103" spans="1:14" s="6" customFormat="1" hidden="1">
      <c r="A1103" s="87"/>
      <c r="G1103" s="3"/>
      <c r="J1103" s="7"/>
      <c r="L1103" s="85"/>
      <c r="M1103" s="85"/>
      <c r="N1103" s="99"/>
    </row>
    <row r="1104" spans="1:14" s="6" customFormat="1" hidden="1">
      <c r="A1104" s="87"/>
      <c r="G1104" s="3"/>
      <c r="J1104" s="7"/>
      <c r="L1104" s="85"/>
      <c r="M1104" s="85"/>
      <c r="N1104" s="99"/>
    </row>
    <row r="1105" spans="1:14" s="6" customFormat="1" hidden="1">
      <c r="A1105" s="87"/>
      <c r="G1105" s="3"/>
      <c r="J1105" s="7"/>
      <c r="L1105" s="85"/>
      <c r="M1105" s="85"/>
      <c r="N1105" s="99"/>
    </row>
    <row r="1106" spans="1:14" s="6" customFormat="1" hidden="1">
      <c r="A1106" s="87"/>
      <c r="G1106" s="3"/>
      <c r="J1106" s="7"/>
      <c r="L1106" s="85"/>
      <c r="M1106" s="85"/>
      <c r="N1106" s="99"/>
    </row>
    <row r="1107" spans="1:14" s="6" customFormat="1" hidden="1">
      <c r="A1107" s="87"/>
      <c r="G1107" s="3"/>
      <c r="J1107" s="7"/>
      <c r="L1107" s="85"/>
      <c r="M1107" s="85"/>
      <c r="N1107" s="99"/>
    </row>
    <row r="1108" spans="1:14" s="6" customFormat="1" hidden="1">
      <c r="A1108" s="87"/>
      <c r="G1108" s="3"/>
      <c r="J1108" s="7"/>
      <c r="L1108" s="85"/>
      <c r="M1108" s="85"/>
      <c r="N1108" s="99"/>
    </row>
    <row r="1109" spans="1:14" s="6" customFormat="1" hidden="1">
      <c r="A1109" s="87"/>
      <c r="G1109" s="3"/>
      <c r="J1109" s="7"/>
      <c r="L1109" s="85"/>
      <c r="M1109" s="85"/>
      <c r="N1109" s="99"/>
    </row>
    <row r="1110" spans="1:14" s="6" customFormat="1" hidden="1">
      <c r="A1110" s="87"/>
      <c r="G1110" s="3"/>
      <c r="J1110" s="7"/>
      <c r="L1110" s="85"/>
      <c r="M1110" s="85"/>
      <c r="N1110" s="99"/>
    </row>
    <row r="1111" spans="1:14" s="6" customFormat="1" hidden="1">
      <c r="A1111" s="87"/>
      <c r="G1111" s="3"/>
      <c r="J1111" s="7"/>
      <c r="L1111" s="85"/>
      <c r="M1111" s="85"/>
      <c r="N1111" s="99"/>
    </row>
    <row r="1112" spans="1:14" s="6" customFormat="1" hidden="1">
      <c r="A1112" s="87"/>
      <c r="G1112" s="3"/>
      <c r="J1112" s="7"/>
      <c r="L1112" s="85"/>
      <c r="M1112" s="85"/>
      <c r="N1112" s="99"/>
    </row>
    <row r="1113" spans="1:14" s="6" customFormat="1" hidden="1">
      <c r="A1113" s="87"/>
      <c r="G1113" s="3"/>
      <c r="J1113" s="7"/>
      <c r="L1113" s="85"/>
      <c r="M1113" s="85"/>
      <c r="N1113" s="99"/>
    </row>
    <row r="1114" spans="1:14" s="6" customFormat="1" hidden="1">
      <c r="A1114" s="87"/>
      <c r="G1114" s="3"/>
      <c r="J1114" s="7"/>
      <c r="L1114" s="85"/>
      <c r="M1114" s="85"/>
      <c r="N1114" s="99"/>
    </row>
    <row r="1115" spans="1:14" s="6" customFormat="1" hidden="1">
      <c r="A1115" s="87"/>
      <c r="G1115" s="3"/>
      <c r="J1115" s="7"/>
      <c r="L1115" s="85"/>
      <c r="M1115" s="85"/>
      <c r="N1115" s="99"/>
    </row>
    <row r="1116" spans="1:14" s="6" customFormat="1" hidden="1">
      <c r="A1116" s="87"/>
      <c r="G1116" s="3"/>
      <c r="J1116" s="7"/>
      <c r="L1116" s="85"/>
      <c r="M1116" s="85"/>
      <c r="N1116" s="99"/>
    </row>
    <row r="1117" spans="1:14" s="6" customFormat="1" hidden="1">
      <c r="A1117" s="87"/>
      <c r="G1117" s="3"/>
      <c r="J1117" s="7"/>
      <c r="L1117" s="85"/>
      <c r="M1117" s="85"/>
      <c r="N1117" s="99"/>
    </row>
    <row r="1118" spans="1:14" s="6" customFormat="1" hidden="1">
      <c r="A1118" s="87"/>
      <c r="G1118" s="3"/>
      <c r="J1118" s="7"/>
      <c r="L1118" s="85"/>
      <c r="M1118" s="85"/>
      <c r="N1118" s="99"/>
    </row>
    <row r="1119" spans="1:14" s="6" customFormat="1" hidden="1">
      <c r="A1119" s="87"/>
      <c r="G1119" s="3"/>
      <c r="J1119" s="7"/>
      <c r="L1119" s="85"/>
      <c r="M1119" s="85"/>
      <c r="N1119" s="99"/>
    </row>
    <row r="1120" spans="1:14" s="6" customFormat="1" hidden="1">
      <c r="A1120" s="87"/>
      <c r="G1120" s="3"/>
      <c r="J1120" s="7"/>
      <c r="L1120" s="85"/>
      <c r="M1120" s="85"/>
      <c r="N1120" s="99"/>
    </row>
    <row r="1121" spans="1:14" s="6" customFormat="1" hidden="1">
      <c r="A1121" s="87"/>
      <c r="G1121" s="3"/>
      <c r="J1121" s="7"/>
      <c r="L1121" s="85"/>
      <c r="M1121" s="85"/>
      <c r="N1121" s="99"/>
    </row>
    <row r="1122" spans="1:14" s="6" customFormat="1" hidden="1">
      <c r="A1122" s="87"/>
      <c r="G1122" s="3"/>
      <c r="J1122" s="7"/>
      <c r="L1122" s="85"/>
      <c r="M1122" s="85"/>
      <c r="N1122" s="99"/>
    </row>
    <row r="1123" spans="1:14" s="6" customFormat="1" hidden="1">
      <c r="A1123" s="87"/>
      <c r="G1123" s="3"/>
      <c r="J1123" s="7"/>
      <c r="L1123" s="85"/>
      <c r="M1123" s="85"/>
      <c r="N1123" s="99"/>
    </row>
    <row r="1124" spans="1:14" s="6" customFormat="1" hidden="1">
      <c r="A1124" s="87"/>
      <c r="G1124" s="3"/>
      <c r="J1124" s="7"/>
      <c r="L1124" s="85"/>
      <c r="M1124" s="85"/>
      <c r="N1124" s="99"/>
    </row>
    <row r="1125" spans="1:14" s="6" customFormat="1" hidden="1">
      <c r="A1125" s="87"/>
      <c r="G1125" s="3"/>
      <c r="J1125" s="7"/>
      <c r="L1125" s="85"/>
      <c r="M1125" s="85"/>
      <c r="N1125" s="99"/>
    </row>
    <row r="1126" spans="1:14" s="6" customFormat="1" hidden="1">
      <c r="A1126" s="87"/>
      <c r="G1126" s="3"/>
      <c r="J1126" s="7"/>
      <c r="L1126" s="85"/>
      <c r="M1126" s="85"/>
      <c r="N1126" s="99"/>
    </row>
    <row r="1127" spans="1:14" s="6" customFormat="1" hidden="1">
      <c r="A1127" s="87"/>
      <c r="G1127" s="3"/>
      <c r="J1127" s="7"/>
      <c r="L1127" s="85"/>
      <c r="M1127" s="85"/>
      <c r="N1127" s="99"/>
    </row>
    <row r="1128" spans="1:14" s="6" customFormat="1" hidden="1">
      <c r="A1128" s="87"/>
      <c r="G1128" s="3"/>
      <c r="J1128" s="7"/>
      <c r="L1128" s="85"/>
      <c r="M1128" s="85"/>
      <c r="N1128" s="99"/>
    </row>
    <row r="1129" spans="1:14" s="6" customFormat="1" hidden="1">
      <c r="A1129" s="87"/>
      <c r="G1129" s="3"/>
      <c r="J1129" s="7"/>
      <c r="L1129" s="85"/>
      <c r="M1129" s="85"/>
      <c r="N1129" s="99"/>
    </row>
    <row r="1130" spans="1:14" s="6" customFormat="1" hidden="1">
      <c r="A1130" s="87"/>
      <c r="G1130" s="3"/>
      <c r="J1130" s="7"/>
      <c r="L1130" s="85"/>
      <c r="M1130" s="85"/>
      <c r="N1130" s="99"/>
    </row>
    <row r="1131" spans="1:14" s="6" customFormat="1" hidden="1">
      <c r="A1131" s="87"/>
      <c r="G1131" s="3"/>
      <c r="J1131" s="7"/>
      <c r="L1131" s="85"/>
      <c r="M1131" s="85"/>
      <c r="N1131" s="99"/>
    </row>
    <row r="1132" spans="1:14" s="6" customFormat="1" hidden="1">
      <c r="A1132" s="87"/>
      <c r="G1132" s="3"/>
      <c r="J1132" s="7"/>
      <c r="L1132" s="85"/>
      <c r="M1132" s="85"/>
      <c r="N1132" s="99"/>
    </row>
    <row r="1133" spans="1:14" s="6" customFormat="1" hidden="1">
      <c r="A1133" s="87"/>
      <c r="G1133" s="3"/>
      <c r="J1133" s="7"/>
      <c r="L1133" s="85"/>
      <c r="M1133" s="85"/>
      <c r="N1133" s="99"/>
    </row>
    <row r="1134" spans="1:14" s="6" customFormat="1" hidden="1">
      <c r="A1134" s="87"/>
      <c r="G1134" s="3"/>
      <c r="J1134" s="7"/>
      <c r="L1134" s="85"/>
      <c r="M1134" s="85"/>
      <c r="N1134" s="99"/>
    </row>
    <row r="1135" spans="1:14" s="6" customFormat="1" hidden="1">
      <c r="A1135" s="87"/>
      <c r="G1135" s="3"/>
      <c r="J1135" s="7"/>
      <c r="L1135" s="85"/>
      <c r="M1135" s="85"/>
      <c r="N1135" s="99"/>
    </row>
    <row r="1136" spans="1:14" s="6" customFormat="1" hidden="1">
      <c r="A1136" s="87"/>
      <c r="G1136" s="3"/>
      <c r="J1136" s="7"/>
      <c r="L1136" s="85"/>
      <c r="M1136" s="85"/>
      <c r="N1136" s="99"/>
    </row>
    <row r="1137" spans="1:14" s="6" customFormat="1" hidden="1">
      <c r="A1137" s="87"/>
      <c r="G1137" s="3"/>
      <c r="J1137" s="7"/>
      <c r="L1137" s="85"/>
      <c r="M1137" s="85"/>
      <c r="N1137" s="99"/>
    </row>
    <row r="1138" spans="1:14" s="6" customFormat="1" hidden="1">
      <c r="A1138" s="87"/>
      <c r="G1138" s="3"/>
      <c r="J1138" s="7"/>
      <c r="L1138" s="85"/>
      <c r="M1138" s="85"/>
      <c r="N1138" s="99"/>
    </row>
    <row r="1139" spans="1:14" s="6" customFormat="1" hidden="1">
      <c r="A1139" s="87"/>
      <c r="G1139" s="3"/>
      <c r="J1139" s="7"/>
      <c r="L1139" s="85"/>
      <c r="M1139" s="85"/>
      <c r="N1139" s="99"/>
    </row>
    <row r="1140" spans="1:14" s="6" customFormat="1" hidden="1">
      <c r="A1140" s="87"/>
      <c r="G1140" s="3"/>
      <c r="J1140" s="7"/>
      <c r="L1140" s="85"/>
      <c r="M1140" s="85"/>
      <c r="N1140" s="99"/>
    </row>
    <row r="1141" spans="1:14" s="6" customFormat="1" hidden="1">
      <c r="A1141" s="87"/>
      <c r="G1141" s="3"/>
      <c r="J1141" s="7"/>
      <c r="L1141" s="85"/>
      <c r="M1141" s="85"/>
      <c r="N1141" s="99"/>
    </row>
    <row r="1142" spans="1:14" s="6" customFormat="1" hidden="1">
      <c r="A1142" s="87"/>
      <c r="G1142" s="3"/>
      <c r="J1142" s="7"/>
      <c r="L1142" s="85"/>
      <c r="M1142" s="85"/>
      <c r="N1142" s="99"/>
    </row>
    <row r="1143" spans="1:14" s="6" customFormat="1" hidden="1">
      <c r="A1143" s="87"/>
      <c r="G1143" s="3"/>
      <c r="J1143" s="7"/>
      <c r="L1143" s="85"/>
      <c r="M1143" s="85"/>
      <c r="N1143" s="99"/>
    </row>
    <row r="1144" spans="1:14" s="6" customFormat="1" hidden="1">
      <c r="A1144" s="87"/>
      <c r="G1144" s="3"/>
      <c r="J1144" s="7"/>
      <c r="L1144" s="85"/>
      <c r="M1144" s="85"/>
      <c r="N1144" s="99"/>
    </row>
    <row r="1145" spans="1:14" s="6" customFormat="1" hidden="1">
      <c r="A1145" s="87"/>
      <c r="G1145" s="3"/>
      <c r="J1145" s="7"/>
      <c r="L1145" s="85"/>
      <c r="M1145" s="85"/>
      <c r="N1145" s="99"/>
    </row>
    <row r="1146" spans="1:14" s="6" customFormat="1" hidden="1">
      <c r="A1146" s="87"/>
      <c r="G1146" s="3"/>
      <c r="J1146" s="7"/>
      <c r="L1146" s="85"/>
      <c r="M1146" s="85"/>
      <c r="N1146" s="99"/>
    </row>
    <row r="1147" spans="1:14" s="6" customFormat="1" hidden="1">
      <c r="A1147" s="87"/>
      <c r="G1147" s="3"/>
      <c r="J1147" s="7"/>
      <c r="L1147" s="85"/>
      <c r="M1147" s="85"/>
      <c r="N1147" s="99"/>
    </row>
    <row r="1148" spans="1:14" s="6" customFormat="1" hidden="1">
      <c r="A1148" s="87"/>
      <c r="G1148" s="3"/>
      <c r="J1148" s="7"/>
      <c r="L1148" s="85"/>
      <c r="M1148" s="85"/>
      <c r="N1148" s="99"/>
    </row>
    <row r="1149" spans="1:14" s="6" customFormat="1" hidden="1">
      <c r="A1149" s="87"/>
      <c r="G1149" s="3"/>
      <c r="J1149" s="7"/>
      <c r="L1149" s="85"/>
      <c r="M1149" s="85"/>
      <c r="N1149" s="99"/>
    </row>
    <row r="1150" spans="1:14" s="6" customFormat="1" hidden="1">
      <c r="A1150" s="87"/>
      <c r="G1150" s="3"/>
      <c r="J1150" s="7"/>
      <c r="L1150" s="85"/>
      <c r="M1150" s="85"/>
      <c r="N1150" s="99"/>
    </row>
    <row r="1151" spans="1:14" s="6" customFormat="1" hidden="1">
      <c r="A1151" s="87"/>
      <c r="G1151" s="3"/>
      <c r="J1151" s="7"/>
      <c r="L1151" s="85"/>
      <c r="M1151" s="85"/>
      <c r="N1151" s="99"/>
    </row>
    <row r="1152" spans="1:14" s="6" customFormat="1" hidden="1">
      <c r="A1152" s="87"/>
      <c r="G1152" s="3"/>
      <c r="J1152" s="7"/>
      <c r="L1152" s="85"/>
      <c r="M1152" s="85"/>
      <c r="N1152" s="99"/>
    </row>
    <row r="1153" spans="1:14" s="6" customFormat="1" hidden="1">
      <c r="A1153" s="87"/>
      <c r="G1153" s="3"/>
      <c r="J1153" s="7"/>
      <c r="L1153" s="85"/>
      <c r="M1153" s="85"/>
      <c r="N1153" s="99"/>
    </row>
    <row r="1154" spans="1:14" s="6" customFormat="1" hidden="1">
      <c r="A1154" s="87"/>
      <c r="G1154" s="3"/>
      <c r="J1154" s="7"/>
      <c r="L1154" s="85"/>
      <c r="M1154" s="85"/>
      <c r="N1154" s="99"/>
    </row>
    <row r="1155" spans="1:14" s="6" customFormat="1" hidden="1">
      <c r="A1155" s="87"/>
      <c r="G1155" s="3"/>
      <c r="J1155" s="7"/>
      <c r="L1155" s="85"/>
      <c r="M1155" s="85"/>
      <c r="N1155" s="99"/>
    </row>
    <row r="1156" spans="1:14" s="6" customFormat="1" hidden="1">
      <c r="A1156" s="87"/>
      <c r="G1156" s="3"/>
      <c r="J1156" s="7"/>
      <c r="L1156" s="85"/>
      <c r="M1156" s="85"/>
      <c r="N1156" s="99"/>
    </row>
    <row r="1157" spans="1:14" s="6" customFormat="1" hidden="1">
      <c r="A1157" s="87"/>
      <c r="G1157" s="3"/>
      <c r="J1157" s="7"/>
      <c r="L1157" s="85"/>
      <c r="M1157" s="85"/>
      <c r="N1157" s="99"/>
    </row>
    <row r="1158" spans="1:14" s="6" customFormat="1" hidden="1">
      <c r="A1158" s="87"/>
      <c r="G1158" s="3"/>
      <c r="J1158" s="7"/>
      <c r="L1158" s="85"/>
      <c r="M1158" s="85"/>
      <c r="N1158" s="99"/>
    </row>
    <row r="1159" spans="1:14" s="6" customFormat="1" hidden="1">
      <c r="A1159" s="87"/>
      <c r="G1159" s="3"/>
      <c r="J1159" s="7"/>
      <c r="L1159" s="85"/>
      <c r="M1159" s="85"/>
      <c r="N1159" s="99"/>
    </row>
    <row r="1160" spans="1:14" s="6" customFormat="1" hidden="1">
      <c r="A1160" s="87"/>
      <c r="G1160" s="3"/>
      <c r="J1160" s="7"/>
      <c r="L1160" s="85"/>
      <c r="M1160" s="85"/>
      <c r="N1160" s="99"/>
    </row>
    <row r="1161" spans="1:14" s="6" customFormat="1" hidden="1">
      <c r="A1161" s="87"/>
      <c r="G1161" s="3"/>
      <c r="J1161" s="7"/>
      <c r="L1161" s="85"/>
      <c r="M1161" s="85"/>
      <c r="N1161" s="99"/>
    </row>
    <row r="1162" spans="1:14" s="6" customFormat="1" hidden="1">
      <c r="A1162" s="87"/>
      <c r="G1162" s="3"/>
      <c r="J1162" s="7"/>
      <c r="L1162" s="85"/>
      <c r="M1162" s="85"/>
      <c r="N1162" s="99"/>
    </row>
    <row r="1163" spans="1:14" s="6" customFormat="1" hidden="1">
      <c r="A1163" s="87"/>
      <c r="G1163" s="3"/>
      <c r="J1163" s="7"/>
      <c r="L1163" s="85"/>
      <c r="M1163" s="85"/>
      <c r="N1163" s="99"/>
    </row>
    <row r="1164" spans="1:14" s="6" customFormat="1" hidden="1">
      <c r="A1164" s="87"/>
      <c r="G1164" s="3"/>
      <c r="J1164" s="7"/>
      <c r="L1164" s="85"/>
      <c r="M1164" s="85"/>
      <c r="N1164" s="99"/>
    </row>
    <row r="1165" spans="1:14" s="6" customFormat="1" hidden="1">
      <c r="A1165" s="87"/>
      <c r="G1165" s="3"/>
      <c r="J1165" s="7"/>
      <c r="L1165" s="85"/>
      <c r="M1165" s="85"/>
      <c r="N1165" s="99"/>
    </row>
    <row r="1166" spans="1:14" s="6" customFormat="1" hidden="1">
      <c r="A1166" s="87"/>
      <c r="G1166" s="3"/>
      <c r="J1166" s="7"/>
      <c r="L1166" s="85"/>
      <c r="M1166" s="85"/>
      <c r="N1166" s="99"/>
    </row>
    <row r="1167" spans="1:14" s="6" customFormat="1" hidden="1">
      <c r="A1167" s="87"/>
      <c r="G1167" s="3"/>
      <c r="J1167" s="7"/>
      <c r="L1167" s="85"/>
      <c r="M1167" s="85"/>
      <c r="N1167" s="99"/>
    </row>
    <row r="1168" spans="1:14" s="6" customFormat="1" hidden="1">
      <c r="A1168" s="87"/>
      <c r="G1168" s="3"/>
      <c r="J1168" s="7"/>
      <c r="L1168" s="85"/>
      <c r="M1168" s="85"/>
      <c r="N1168" s="99"/>
    </row>
    <row r="1169" spans="1:14" s="6" customFormat="1" hidden="1">
      <c r="A1169" s="87"/>
      <c r="G1169" s="3"/>
      <c r="J1169" s="7"/>
      <c r="L1169" s="85"/>
      <c r="M1169" s="85"/>
      <c r="N1169" s="99"/>
    </row>
    <row r="1170" spans="1:14" s="6" customFormat="1" hidden="1">
      <c r="A1170" s="87"/>
      <c r="G1170" s="3"/>
      <c r="J1170" s="7"/>
      <c r="L1170" s="85"/>
      <c r="M1170" s="85"/>
      <c r="N1170" s="99"/>
    </row>
    <row r="1171" spans="1:14" s="6" customFormat="1" hidden="1">
      <c r="A1171" s="87"/>
      <c r="G1171" s="3"/>
      <c r="J1171" s="7"/>
      <c r="L1171" s="85"/>
      <c r="M1171" s="85"/>
      <c r="N1171" s="99"/>
    </row>
    <row r="1172" spans="1:14" s="6" customFormat="1" hidden="1">
      <c r="A1172" s="87"/>
      <c r="G1172" s="3"/>
      <c r="J1172" s="7"/>
      <c r="L1172" s="85"/>
      <c r="M1172" s="85"/>
      <c r="N1172" s="99"/>
    </row>
    <row r="1173" spans="1:14" s="6" customFormat="1" hidden="1">
      <c r="A1173" s="87"/>
      <c r="G1173" s="3"/>
      <c r="J1173" s="7"/>
      <c r="L1173" s="85"/>
      <c r="M1173" s="85"/>
      <c r="N1173" s="99"/>
    </row>
    <row r="1174" spans="1:14" s="6" customFormat="1" hidden="1">
      <c r="A1174" s="87"/>
      <c r="G1174" s="3"/>
      <c r="J1174" s="7"/>
      <c r="L1174" s="85"/>
      <c r="M1174" s="85"/>
      <c r="N1174" s="99"/>
    </row>
    <row r="1175" spans="1:14" s="6" customFormat="1" hidden="1">
      <c r="A1175" s="87"/>
      <c r="G1175" s="3"/>
      <c r="J1175" s="7"/>
      <c r="L1175" s="85"/>
      <c r="M1175" s="85"/>
      <c r="N1175" s="99"/>
    </row>
    <row r="1176" spans="1:14" s="6" customFormat="1" hidden="1">
      <c r="A1176" s="87"/>
      <c r="G1176" s="3"/>
      <c r="J1176" s="7"/>
      <c r="L1176" s="85"/>
      <c r="M1176" s="85"/>
      <c r="N1176" s="99"/>
    </row>
    <row r="1177" spans="1:14" s="6" customFormat="1" hidden="1">
      <c r="A1177" s="87"/>
      <c r="G1177" s="3"/>
      <c r="J1177" s="7"/>
      <c r="L1177" s="85"/>
      <c r="M1177" s="85"/>
      <c r="N1177" s="99"/>
    </row>
    <row r="1178" spans="1:14" s="6" customFormat="1" hidden="1">
      <c r="A1178" s="87"/>
      <c r="G1178" s="3"/>
      <c r="J1178" s="7"/>
      <c r="L1178" s="85"/>
      <c r="M1178" s="85"/>
      <c r="N1178" s="99"/>
    </row>
    <row r="1179" spans="1:14" s="6" customFormat="1" hidden="1">
      <c r="A1179" s="87"/>
      <c r="G1179" s="3"/>
      <c r="J1179" s="7"/>
      <c r="L1179" s="85"/>
      <c r="M1179" s="85"/>
      <c r="N1179" s="99"/>
    </row>
    <row r="1180" spans="1:14" s="6" customFormat="1" hidden="1">
      <c r="A1180" s="87"/>
      <c r="G1180" s="3"/>
      <c r="J1180" s="7"/>
      <c r="L1180" s="85"/>
      <c r="M1180" s="85"/>
      <c r="N1180" s="99"/>
    </row>
    <row r="1181" spans="1:14" s="6" customFormat="1" hidden="1">
      <c r="A1181" s="87"/>
      <c r="G1181" s="3"/>
      <c r="J1181" s="7"/>
      <c r="L1181" s="85"/>
      <c r="M1181" s="85"/>
      <c r="N1181" s="99"/>
    </row>
    <row r="1182" spans="1:14" s="6" customFormat="1" hidden="1">
      <c r="A1182" s="87"/>
      <c r="G1182" s="3"/>
      <c r="J1182" s="7"/>
      <c r="L1182" s="85"/>
      <c r="M1182" s="85"/>
      <c r="N1182" s="99"/>
    </row>
    <row r="1183" spans="1:14" s="6" customFormat="1" hidden="1">
      <c r="A1183" s="87"/>
      <c r="G1183" s="3"/>
      <c r="J1183" s="7"/>
      <c r="L1183" s="85"/>
      <c r="M1183" s="85"/>
      <c r="N1183" s="99"/>
    </row>
    <row r="1184" spans="1:14" s="6" customFormat="1" hidden="1">
      <c r="A1184" s="87"/>
      <c r="G1184" s="3"/>
      <c r="J1184" s="7"/>
      <c r="L1184" s="85"/>
      <c r="M1184" s="85"/>
      <c r="N1184" s="99"/>
    </row>
    <row r="1185" spans="1:14" s="6" customFormat="1" hidden="1">
      <c r="A1185" s="87"/>
      <c r="G1185" s="3"/>
      <c r="J1185" s="7"/>
      <c r="L1185" s="85"/>
      <c r="M1185" s="85"/>
      <c r="N1185" s="99"/>
    </row>
    <row r="1186" spans="1:14" s="6" customFormat="1" hidden="1">
      <c r="A1186" s="87"/>
      <c r="G1186" s="3"/>
      <c r="J1186" s="7"/>
      <c r="L1186" s="85"/>
      <c r="M1186" s="85"/>
      <c r="N1186" s="99"/>
    </row>
    <row r="1187" spans="1:14" s="6" customFormat="1" hidden="1">
      <c r="A1187" s="87"/>
      <c r="G1187" s="3"/>
      <c r="J1187" s="7"/>
      <c r="L1187" s="85"/>
      <c r="M1187" s="85"/>
      <c r="N1187" s="99"/>
    </row>
    <row r="1188" spans="1:14" s="6" customFormat="1" hidden="1">
      <c r="A1188" s="87"/>
      <c r="G1188" s="3"/>
      <c r="J1188" s="7"/>
      <c r="L1188" s="85"/>
      <c r="M1188" s="85"/>
      <c r="N1188" s="99"/>
    </row>
    <row r="1189" spans="1:14" s="6" customFormat="1" hidden="1">
      <c r="A1189" s="87"/>
      <c r="G1189" s="3"/>
      <c r="J1189" s="7"/>
      <c r="L1189" s="85"/>
      <c r="M1189" s="85"/>
      <c r="N1189" s="99"/>
    </row>
    <row r="1190" spans="1:14" s="6" customFormat="1" hidden="1">
      <c r="A1190" s="87"/>
      <c r="G1190" s="3"/>
      <c r="J1190" s="7"/>
      <c r="L1190" s="85"/>
      <c r="M1190" s="85"/>
      <c r="N1190" s="99"/>
    </row>
    <row r="1191" spans="1:14" s="6" customFormat="1" hidden="1">
      <c r="A1191" s="87"/>
      <c r="G1191" s="3"/>
      <c r="J1191" s="7"/>
      <c r="L1191" s="85"/>
      <c r="M1191" s="85"/>
      <c r="N1191" s="99"/>
    </row>
    <row r="1192" spans="1:14" s="6" customFormat="1" hidden="1">
      <c r="A1192" s="87"/>
      <c r="G1192" s="3"/>
      <c r="J1192" s="7"/>
      <c r="L1192" s="85"/>
      <c r="M1192" s="85"/>
      <c r="N1192" s="99"/>
    </row>
    <row r="1193" spans="1:14" s="6" customFormat="1" hidden="1">
      <c r="A1193" s="87"/>
      <c r="G1193" s="3"/>
      <c r="J1193" s="7"/>
      <c r="L1193" s="85"/>
      <c r="M1193" s="85"/>
      <c r="N1193" s="99"/>
    </row>
    <row r="1194" spans="1:14" s="6" customFormat="1" hidden="1">
      <c r="A1194" s="87"/>
      <c r="G1194" s="3"/>
      <c r="J1194" s="7"/>
      <c r="L1194" s="85"/>
      <c r="M1194" s="85"/>
      <c r="N1194" s="99"/>
    </row>
    <row r="1195" spans="1:14" s="6" customFormat="1" hidden="1">
      <c r="A1195" s="87"/>
      <c r="G1195" s="3"/>
      <c r="J1195" s="7"/>
      <c r="L1195" s="85"/>
      <c r="M1195" s="85"/>
      <c r="N1195" s="99"/>
    </row>
    <row r="1196" spans="1:14" s="6" customFormat="1" hidden="1">
      <c r="A1196" s="87"/>
      <c r="G1196" s="3"/>
      <c r="J1196" s="7"/>
      <c r="L1196" s="85"/>
      <c r="M1196" s="85"/>
      <c r="N1196" s="99"/>
    </row>
    <row r="1197" spans="1:14" s="6" customFormat="1" hidden="1">
      <c r="A1197" s="87"/>
      <c r="G1197" s="3"/>
      <c r="J1197" s="7"/>
      <c r="L1197" s="85"/>
      <c r="M1197" s="85"/>
      <c r="N1197" s="99"/>
    </row>
    <row r="1198" spans="1:14" s="6" customFormat="1" hidden="1">
      <c r="A1198" s="87"/>
      <c r="G1198" s="3"/>
      <c r="J1198" s="7"/>
      <c r="L1198" s="85"/>
      <c r="M1198" s="85"/>
      <c r="N1198" s="99"/>
    </row>
    <row r="1199" spans="1:14" s="6" customFormat="1" hidden="1">
      <c r="A1199" s="87"/>
      <c r="G1199" s="3"/>
      <c r="J1199" s="7"/>
      <c r="L1199" s="85"/>
      <c r="M1199" s="85"/>
      <c r="N1199" s="99"/>
    </row>
    <row r="1200" spans="1:14" s="6" customFormat="1" hidden="1">
      <c r="A1200" s="87"/>
      <c r="G1200" s="3"/>
      <c r="J1200" s="7"/>
      <c r="L1200" s="85"/>
      <c r="M1200" s="85"/>
      <c r="N1200" s="99"/>
    </row>
    <row r="1201" spans="1:14" s="6" customFormat="1" hidden="1">
      <c r="A1201" s="87"/>
      <c r="G1201" s="3"/>
      <c r="J1201" s="7"/>
      <c r="L1201" s="85"/>
      <c r="M1201" s="85"/>
      <c r="N1201" s="99"/>
    </row>
    <row r="1202" spans="1:14" s="6" customFormat="1" hidden="1">
      <c r="A1202" s="87"/>
      <c r="G1202" s="3"/>
      <c r="J1202" s="7"/>
      <c r="L1202" s="85"/>
      <c r="M1202" s="85"/>
      <c r="N1202" s="99"/>
    </row>
    <row r="1203" spans="1:14" s="6" customFormat="1" hidden="1">
      <c r="A1203" s="87"/>
      <c r="G1203" s="3"/>
      <c r="J1203" s="7"/>
      <c r="L1203" s="85"/>
      <c r="M1203" s="85"/>
      <c r="N1203" s="99"/>
    </row>
    <row r="1204" spans="1:14" s="6" customFormat="1" hidden="1">
      <c r="A1204" s="87"/>
      <c r="G1204" s="3"/>
      <c r="J1204" s="7"/>
      <c r="L1204" s="85"/>
      <c r="M1204" s="85"/>
      <c r="N1204" s="99"/>
    </row>
    <row r="1205" spans="1:14" s="6" customFormat="1" hidden="1">
      <c r="A1205" s="87"/>
      <c r="G1205" s="3"/>
      <c r="J1205" s="7"/>
      <c r="L1205" s="85"/>
      <c r="M1205" s="85"/>
      <c r="N1205" s="99"/>
    </row>
    <row r="1206" spans="1:14" s="6" customFormat="1" hidden="1">
      <c r="A1206" s="87"/>
      <c r="G1206" s="3"/>
      <c r="J1206" s="7"/>
      <c r="L1206" s="85"/>
      <c r="M1206" s="85"/>
      <c r="N1206" s="99"/>
    </row>
    <row r="1207" spans="1:14" s="6" customFormat="1" hidden="1">
      <c r="A1207" s="87"/>
      <c r="G1207" s="3"/>
      <c r="J1207" s="7"/>
      <c r="L1207" s="85"/>
      <c r="M1207" s="85"/>
      <c r="N1207" s="99"/>
    </row>
    <row r="1208" spans="1:14" s="6" customFormat="1" hidden="1">
      <c r="A1208" s="87"/>
      <c r="G1208" s="3"/>
      <c r="J1208" s="7"/>
      <c r="L1208" s="85"/>
      <c r="M1208" s="85"/>
      <c r="N1208" s="99"/>
    </row>
    <row r="1209" spans="1:14" s="6" customFormat="1" hidden="1">
      <c r="A1209" s="87"/>
      <c r="G1209" s="3"/>
      <c r="J1209" s="7"/>
      <c r="L1209" s="85"/>
      <c r="M1209" s="85"/>
      <c r="N1209" s="99"/>
    </row>
    <row r="1210" spans="1:14" s="6" customFormat="1" hidden="1">
      <c r="A1210" s="87"/>
      <c r="G1210" s="3"/>
      <c r="J1210" s="7"/>
      <c r="L1210" s="85"/>
      <c r="M1210" s="85"/>
      <c r="N1210" s="99"/>
    </row>
    <row r="1211" spans="1:14" s="6" customFormat="1" hidden="1">
      <c r="A1211" s="87"/>
      <c r="G1211" s="3"/>
      <c r="J1211" s="7"/>
      <c r="L1211" s="85"/>
      <c r="M1211" s="85"/>
      <c r="N1211" s="99"/>
    </row>
    <row r="1212" spans="1:14" s="6" customFormat="1" hidden="1">
      <c r="A1212" s="87"/>
      <c r="G1212" s="3"/>
      <c r="J1212" s="7"/>
      <c r="L1212" s="85"/>
      <c r="M1212" s="85"/>
      <c r="N1212" s="99"/>
    </row>
    <row r="1213" spans="1:14" s="6" customFormat="1" hidden="1">
      <c r="A1213" s="87"/>
      <c r="G1213" s="3"/>
      <c r="J1213" s="7"/>
      <c r="L1213" s="85"/>
      <c r="M1213" s="85"/>
      <c r="N1213" s="99"/>
    </row>
    <row r="1214" spans="1:14" s="6" customFormat="1" hidden="1">
      <c r="A1214" s="87"/>
      <c r="G1214" s="3"/>
      <c r="J1214" s="7"/>
      <c r="L1214" s="85"/>
      <c r="M1214" s="85"/>
      <c r="N1214" s="99"/>
    </row>
    <row r="1215" spans="1:14" s="6" customFormat="1" hidden="1">
      <c r="A1215" s="87"/>
      <c r="G1215" s="3"/>
      <c r="J1215" s="7"/>
      <c r="L1215" s="85"/>
      <c r="M1215" s="85"/>
      <c r="N1215" s="99"/>
    </row>
    <row r="1216" spans="1:14" s="6" customFormat="1" hidden="1">
      <c r="A1216" s="87"/>
      <c r="G1216" s="3"/>
      <c r="J1216" s="7"/>
      <c r="L1216" s="85"/>
      <c r="M1216" s="85"/>
      <c r="N1216" s="99"/>
    </row>
    <row r="1217" spans="1:14" s="6" customFormat="1" hidden="1">
      <c r="A1217" s="87"/>
      <c r="G1217" s="3"/>
      <c r="J1217" s="7"/>
      <c r="L1217" s="85"/>
      <c r="M1217" s="85"/>
      <c r="N1217" s="99"/>
    </row>
    <row r="1218" spans="1:14" s="6" customFormat="1" hidden="1">
      <c r="A1218" s="87"/>
      <c r="G1218" s="3"/>
      <c r="J1218" s="7"/>
      <c r="L1218" s="85"/>
      <c r="M1218" s="85"/>
      <c r="N1218" s="99"/>
    </row>
    <row r="1219" spans="1:14" s="6" customFormat="1" hidden="1">
      <c r="A1219" s="87"/>
      <c r="G1219" s="3"/>
      <c r="J1219" s="7"/>
      <c r="L1219" s="85"/>
      <c r="M1219" s="85"/>
      <c r="N1219" s="99"/>
    </row>
    <row r="1220" spans="1:14" s="6" customFormat="1" hidden="1">
      <c r="A1220" s="87"/>
      <c r="G1220" s="3"/>
      <c r="J1220" s="7"/>
      <c r="L1220" s="85"/>
      <c r="M1220" s="85"/>
      <c r="N1220" s="99"/>
    </row>
    <row r="1221" spans="1:14" s="6" customFormat="1" hidden="1">
      <c r="A1221" s="87"/>
      <c r="G1221" s="3"/>
      <c r="J1221" s="7"/>
      <c r="L1221" s="85"/>
      <c r="M1221" s="85"/>
      <c r="N1221" s="99"/>
    </row>
    <row r="1222" spans="1:14" s="6" customFormat="1" hidden="1">
      <c r="A1222" s="87"/>
      <c r="G1222" s="3"/>
      <c r="J1222" s="7"/>
      <c r="L1222" s="85"/>
      <c r="M1222" s="85"/>
      <c r="N1222" s="99"/>
    </row>
    <row r="1223" spans="1:14" s="6" customFormat="1" hidden="1">
      <c r="A1223" s="87"/>
      <c r="G1223" s="3"/>
      <c r="J1223" s="7"/>
      <c r="L1223" s="85"/>
      <c r="M1223" s="85"/>
      <c r="N1223" s="99"/>
    </row>
    <row r="1224" spans="1:14" s="6" customFormat="1" hidden="1">
      <c r="A1224" s="87"/>
      <c r="G1224" s="3"/>
      <c r="J1224" s="7"/>
      <c r="L1224" s="85"/>
      <c r="M1224" s="85"/>
      <c r="N1224" s="99"/>
    </row>
    <row r="1225" spans="1:14" s="6" customFormat="1" hidden="1">
      <c r="A1225" s="87"/>
      <c r="G1225" s="3"/>
      <c r="J1225" s="7"/>
      <c r="L1225" s="85"/>
      <c r="M1225" s="85"/>
      <c r="N1225" s="99"/>
    </row>
    <row r="1226" spans="1:14" s="6" customFormat="1" hidden="1">
      <c r="A1226" s="87"/>
      <c r="G1226" s="3"/>
      <c r="J1226" s="7"/>
      <c r="L1226" s="85"/>
      <c r="M1226" s="85"/>
      <c r="N1226" s="99"/>
    </row>
    <row r="1227" spans="1:14" s="6" customFormat="1" hidden="1">
      <c r="A1227" s="87"/>
      <c r="G1227" s="3"/>
      <c r="J1227" s="7"/>
      <c r="L1227" s="85"/>
      <c r="M1227" s="85"/>
      <c r="N1227" s="99"/>
    </row>
    <row r="1228" spans="1:14" s="6" customFormat="1" hidden="1">
      <c r="A1228" s="87"/>
      <c r="G1228" s="3"/>
      <c r="J1228" s="7"/>
      <c r="L1228" s="85"/>
      <c r="M1228" s="85"/>
      <c r="N1228" s="99"/>
    </row>
    <row r="1229" spans="1:14" s="6" customFormat="1" hidden="1">
      <c r="A1229" s="87"/>
      <c r="G1229" s="3"/>
      <c r="J1229" s="7"/>
      <c r="L1229" s="85"/>
      <c r="M1229" s="85"/>
      <c r="N1229" s="99"/>
    </row>
    <row r="1230" spans="1:14" s="6" customFormat="1" hidden="1">
      <c r="A1230" s="87"/>
      <c r="G1230" s="3"/>
      <c r="J1230" s="7"/>
      <c r="L1230" s="85"/>
      <c r="M1230" s="85"/>
      <c r="N1230" s="99"/>
    </row>
    <row r="1231" spans="1:14" s="6" customFormat="1" hidden="1">
      <c r="A1231" s="87"/>
      <c r="G1231" s="3"/>
      <c r="J1231" s="7"/>
      <c r="L1231" s="85"/>
      <c r="M1231" s="85"/>
      <c r="N1231" s="99"/>
    </row>
    <row r="1232" spans="1:14" s="6" customFormat="1" hidden="1">
      <c r="A1232" s="87"/>
      <c r="G1232" s="3"/>
      <c r="J1232" s="7"/>
      <c r="L1232" s="85"/>
      <c r="M1232" s="85"/>
      <c r="N1232" s="99"/>
    </row>
    <row r="1233" spans="1:14" s="6" customFormat="1" hidden="1">
      <c r="A1233" s="87"/>
      <c r="G1233" s="3"/>
      <c r="J1233" s="7"/>
      <c r="L1233" s="85"/>
      <c r="M1233" s="85"/>
      <c r="N1233" s="99"/>
    </row>
    <row r="1234" spans="1:14" s="6" customFormat="1" hidden="1">
      <c r="A1234" s="87"/>
      <c r="G1234" s="3"/>
      <c r="J1234" s="7"/>
      <c r="L1234" s="85"/>
      <c r="M1234" s="85"/>
      <c r="N1234" s="99"/>
    </row>
    <row r="1235" spans="1:14" s="6" customFormat="1" hidden="1">
      <c r="A1235" s="87"/>
      <c r="G1235" s="3"/>
      <c r="J1235" s="7"/>
      <c r="L1235" s="85"/>
      <c r="M1235" s="85"/>
      <c r="N1235" s="99"/>
    </row>
    <row r="1236" spans="1:14" s="6" customFormat="1" hidden="1">
      <c r="A1236" s="87"/>
      <c r="G1236" s="3"/>
      <c r="J1236" s="7"/>
      <c r="L1236" s="85"/>
      <c r="M1236" s="85"/>
      <c r="N1236" s="99"/>
    </row>
    <row r="1237" spans="1:14" s="6" customFormat="1" hidden="1">
      <c r="A1237" s="87"/>
      <c r="G1237" s="3"/>
      <c r="J1237" s="7"/>
      <c r="L1237" s="85"/>
      <c r="M1237" s="85"/>
      <c r="N1237" s="99"/>
    </row>
    <row r="1238" spans="1:14" s="6" customFormat="1" hidden="1">
      <c r="A1238" s="87"/>
      <c r="G1238" s="3"/>
      <c r="J1238" s="7"/>
      <c r="L1238" s="85"/>
      <c r="M1238" s="85"/>
      <c r="N1238" s="99"/>
    </row>
    <row r="1239" spans="1:14" s="6" customFormat="1" hidden="1">
      <c r="A1239" s="87"/>
      <c r="G1239" s="3"/>
      <c r="J1239" s="7"/>
      <c r="L1239" s="85"/>
      <c r="M1239" s="85"/>
      <c r="N1239" s="99"/>
    </row>
    <row r="1240" spans="1:14" s="6" customFormat="1" hidden="1">
      <c r="A1240" s="87"/>
      <c r="G1240" s="3"/>
      <c r="J1240" s="7"/>
      <c r="L1240" s="85"/>
      <c r="M1240" s="85"/>
      <c r="N1240" s="99"/>
    </row>
    <row r="1241" spans="1:14" s="6" customFormat="1" hidden="1">
      <c r="A1241" s="87"/>
      <c r="G1241" s="3"/>
      <c r="J1241" s="7"/>
      <c r="L1241" s="85"/>
      <c r="M1241" s="85"/>
      <c r="N1241" s="99"/>
    </row>
    <row r="1242" spans="1:14" s="6" customFormat="1" hidden="1">
      <c r="A1242" s="87"/>
      <c r="G1242" s="3"/>
      <c r="J1242" s="7"/>
      <c r="L1242" s="85"/>
      <c r="M1242" s="85"/>
      <c r="N1242" s="99"/>
    </row>
    <row r="1243" spans="1:14" s="6" customFormat="1" hidden="1">
      <c r="A1243" s="87"/>
      <c r="G1243" s="3"/>
      <c r="J1243" s="7"/>
      <c r="L1243" s="85"/>
      <c r="M1243" s="85"/>
      <c r="N1243" s="99"/>
    </row>
    <row r="1244" spans="1:14" s="6" customFormat="1" hidden="1">
      <c r="A1244" s="87"/>
      <c r="G1244" s="3"/>
      <c r="J1244" s="7"/>
      <c r="L1244" s="85"/>
      <c r="M1244" s="85"/>
      <c r="N1244" s="99"/>
    </row>
    <row r="1245" spans="1:14" s="6" customFormat="1" hidden="1">
      <c r="A1245" s="87"/>
      <c r="G1245" s="3"/>
      <c r="J1245" s="7"/>
      <c r="L1245" s="85"/>
      <c r="M1245" s="85"/>
      <c r="N1245" s="99"/>
    </row>
    <row r="1246" spans="1:14" s="6" customFormat="1" hidden="1">
      <c r="A1246" s="87"/>
      <c r="G1246" s="3"/>
      <c r="J1246" s="7"/>
      <c r="L1246" s="85"/>
      <c r="M1246" s="85"/>
      <c r="N1246" s="99"/>
    </row>
    <row r="1247" spans="1:14" s="6" customFormat="1" hidden="1">
      <c r="A1247" s="87"/>
      <c r="G1247" s="3"/>
      <c r="J1247" s="7"/>
      <c r="L1247" s="85"/>
      <c r="M1247" s="85"/>
      <c r="N1247" s="99"/>
    </row>
    <row r="1248" spans="1:14" s="6" customFormat="1" hidden="1">
      <c r="A1248" s="87"/>
      <c r="G1248" s="3"/>
      <c r="J1248" s="7"/>
      <c r="L1248" s="85"/>
      <c r="M1248" s="85"/>
      <c r="N1248" s="99"/>
    </row>
    <row r="1249" spans="1:14" s="6" customFormat="1" hidden="1">
      <c r="A1249" s="87"/>
      <c r="G1249" s="3"/>
      <c r="J1249" s="7"/>
      <c r="L1249" s="85"/>
      <c r="M1249" s="85"/>
      <c r="N1249" s="99"/>
    </row>
    <row r="1250" spans="1:14" s="6" customFormat="1" hidden="1">
      <c r="A1250" s="87"/>
      <c r="G1250" s="3"/>
      <c r="J1250" s="7"/>
      <c r="L1250" s="85"/>
      <c r="M1250" s="85"/>
      <c r="N1250" s="99"/>
    </row>
    <row r="1251" spans="1:14" s="6" customFormat="1" hidden="1">
      <c r="A1251" s="87"/>
      <c r="G1251" s="3"/>
      <c r="J1251" s="7"/>
      <c r="L1251" s="85"/>
      <c r="M1251" s="85"/>
      <c r="N1251" s="99"/>
    </row>
    <row r="1252" spans="1:14" s="6" customFormat="1" hidden="1">
      <c r="A1252" s="87"/>
      <c r="G1252" s="3"/>
      <c r="J1252" s="7"/>
      <c r="L1252" s="85"/>
      <c r="M1252" s="85"/>
      <c r="N1252" s="99"/>
    </row>
    <row r="1253" spans="1:14" s="6" customFormat="1" hidden="1">
      <c r="A1253" s="87"/>
      <c r="G1253" s="3"/>
      <c r="J1253" s="7"/>
      <c r="L1253" s="85"/>
      <c r="M1253" s="85"/>
      <c r="N1253" s="99"/>
    </row>
    <row r="1254" spans="1:14" s="6" customFormat="1" hidden="1">
      <c r="A1254" s="87"/>
      <c r="G1254" s="3"/>
      <c r="J1254" s="7"/>
      <c r="L1254" s="85"/>
      <c r="M1254" s="85"/>
      <c r="N1254" s="99"/>
    </row>
    <row r="1255" spans="1:14" s="6" customFormat="1" hidden="1">
      <c r="A1255" s="87"/>
      <c r="G1255" s="3"/>
      <c r="J1255" s="7"/>
      <c r="L1255" s="85"/>
      <c r="M1255" s="85"/>
      <c r="N1255" s="99"/>
    </row>
    <row r="1256" spans="1:14" s="6" customFormat="1" hidden="1">
      <c r="A1256" s="87"/>
      <c r="G1256" s="3"/>
      <c r="J1256" s="7"/>
      <c r="L1256" s="85"/>
      <c r="M1256" s="85"/>
      <c r="N1256" s="99"/>
    </row>
    <row r="1257" spans="1:14" s="6" customFormat="1" hidden="1">
      <c r="A1257" s="87"/>
      <c r="G1257" s="3"/>
      <c r="J1257" s="7"/>
      <c r="L1257" s="85"/>
      <c r="M1257" s="85"/>
      <c r="N1257" s="99"/>
    </row>
    <row r="1258" spans="1:14" s="6" customFormat="1" hidden="1">
      <c r="A1258" s="87"/>
      <c r="G1258" s="3"/>
      <c r="J1258" s="7"/>
      <c r="L1258" s="85"/>
      <c r="M1258" s="85"/>
      <c r="N1258" s="99"/>
    </row>
    <row r="1259" spans="1:14" s="6" customFormat="1" hidden="1">
      <c r="A1259" s="87"/>
      <c r="G1259" s="3"/>
      <c r="J1259" s="7"/>
      <c r="L1259" s="85"/>
      <c r="M1259" s="85"/>
      <c r="N1259" s="99"/>
    </row>
    <row r="1260" spans="1:14" s="6" customFormat="1" hidden="1">
      <c r="A1260" s="87"/>
      <c r="G1260" s="3"/>
      <c r="J1260" s="7"/>
      <c r="L1260" s="85"/>
      <c r="M1260" s="85"/>
      <c r="N1260" s="99"/>
    </row>
    <row r="1261" spans="1:14" s="6" customFormat="1" hidden="1">
      <c r="A1261" s="87"/>
      <c r="G1261" s="3"/>
      <c r="J1261" s="7"/>
      <c r="L1261" s="85"/>
      <c r="M1261" s="85"/>
      <c r="N1261" s="99"/>
    </row>
    <row r="1262" spans="1:14" s="6" customFormat="1" hidden="1">
      <c r="A1262" s="87"/>
      <c r="G1262" s="3"/>
      <c r="J1262" s="7"/>
      <c r="L1262" s="85"/>
      <c r="M1262" s="85"/>
      <c r="N1262" s="99"/>
    </row>
    <row r="1263" spans="1:14" s="6" customFormat="1" hidden="1">
      <c r="A1263" s="87"/>
      <c r="G1263" s="3"/>
      <c r="J1263" s="7"/>
      <c r="L1263" s="85"/>
      <c r="M1263" s="85"/>
      <c r="N1263" s="99"/>
    </row>
    <row r="1264" spans="1:14" s="6" customFormat="1" hidden="1">
      <c r="A1264" s="87"/>
      <c r="G1264" s="3"/>
      <c r="J1264" s="7"/>
      <c r="L1264" s="85"/>
      <c r="M1264" s="85"/>
      <c r="N1264" s="99"/>
    </row>
    <row r="1265" spans="1:14" s="6" customFormat="1" hidden="1">
      <c r="A1265" s="87"/>
      <c r="G1265" s="3"/>
      <c r="J1265" s="7"/>
      <c r="L1265" s="85"/>
      <c r="M1265" s="85"/>
      <c r="N1265" s="99"/>
    </row>
    <row r="1266" spans="1:14" s="6" customFormat="1" hidden="1">
      <c r="A1266" s="87"/>
      <c r="G1266" s="3"/>
      <c r="J1266" s="7"/>
      <c r="L1266" s="85"/>
      <c r="M1266" s="85"/>
      <c r="N1266" s="99"/>
    </row>
    <row r="1267" spans="1:14" s="6" customFormat="1" hidden="1">
      <c r="A1267" s="87"/>
      <c r="G1267" s="3"/>
      <c r="J1267" s="7"/>
      <c r="L1267" s="85"/>
      <c r="M1267" s="85"/>
      <c r="N1267" s="99"/>
    </row>
    <row r="1268" spans="1:14" s="6" customFormat="1" hidden="1">
      <c r="A1268" s="87"/>
      <c r="G1268" s="3"/>
      <c r="J1268" s="7"/>
      <c r="L1268" s="85"/>
      <c r="M1268" s="85"/>
      <c r="N1268" s="99"/>
    </row>
    <row r="1269" spans="1:14" s="6" customFormat="1" hidden="1">
      <c r="A1269" s="87"/>
      <c r="G1269" s="3"/>
      <c r="J1269" s="7"/>
      <c r="L1269" s="85"/>
      <c r="M1269" s="85"/>
      <c r="N1269" s="99"/>
    </row>
    <row r="1270" spans="1:14" s="6" customFormat="1" hidden="1">
      <c r="A1270" s="87"/>
      <c r="G1270" s="3"/>
      <c r="J1270" s="7"/>
      <c r="L1270" s="85"/>
      <c r="M1270" s="85"/>
      <c r="N1270" s="99"/>
    </row>
    <row r="1271" spans="1:14" s="6" customFormat="1" hidden="1">
      <c r="A1271" s="87"/>
      <c r="G1271" s="3"/>
      <c r="J1271" s="7"/>
      <c r="L1271" s="85"/>
      <c r="M1271" s="85"/>
      <c r="N1271" s="99"/>
    </row>
    <row r="1272" spans="1:14" s="6" customFormat="1" hidden="1">
      <c r="A1272" s="87"/>
      <c r="G1272" s="3"/>
      <c r="J1272" s="7"/>
      <c r="L1272" s="85"/>
      <c r="M1272" s="85"/>
      <c r="N1272" s="99"/>
    </row>
    <row r="1273" spans="1:14" s="6" customFormat="1" hidden="1">
      <c r="A1273" s="87"/>
      <c r="G1273" s="3"/>
      <c r="J1273" s="7"/>
      <c r="L1273" s="85"/>
      <c r="M1273" s="85"/>
      <c r="N1273" s="99"/>
    </row>
    <row r="1274" spans="1:14" s="6" customFormat="1" hidden="1">
      <c r="A1274" s="87"/>
      <c r="G1274" s="3"/>
      <c r="J1274" s="7"/>
      <c r="L1274" s="85"/>
      <c r="M1274" s="85"/>
      <c r="N1274" s="99"/>
    </row>
    <row r="1275" spans="1:14" s="6" customFormat="1" hidden="1">
      <c r="A1275" s="87"/>
      <c r="G1275" s="3"/>
      <c r="J1275" s="7"/>
      <c r="L1275" s="85"/>
      <c r="M1275" s="85"/>
      <c r="N1275" s="99"/>
    </row>
    <row r="1276" spans="1:14" s="6" customFormat="1" hidden="1">
      <c r="A1276" s="87"/>
      <c r="G1276" s="3"/>
      <c r="J1276" s="7"/>
      <c r="L1276" s="85"/>
      <c r="M1276" s="85"/>
      <c r="N1276" s="99"/>
    </row>
    <row r="1277" spans="1:14" s="6" customFormat="1" hidden="1">
      <c r="A1277" s="87"/>
      <c r="G1277" s="3"/>
      <c r="J1277" s="7"/>
      <c r="L1277" s="85"/>
      <c r="M1277" s="85"/>
      <c r="N1277" s="99"/>
    </row>
    <row r="1278" spans="1:14" s="6" customFormat="1" hidden="1">
      <c r="A1278" s="87"/>
      <c r="G1278" s="3"/>
      <c r="J1278" s="7"/>
      <c r="L1278" s="85"/>
      <c r="M1278" s="85"/>
      <c r="N1278" s="99"/>
    </row>
    <row r="1279" spans="1:14" s="6" customFormat="1" hidden="1">
      <c r="A1279" s="87"/>
      <c r="G1279" s="3"/>
      <c r="J1279" s="7"/>
      <c r="L1279" s="85"/>
      <c r="M1279" s="85"/>
      <c r="N1279" s="99"/>
    </row>
    <row r="1280" spans="1:14" s="6" customFormat="1" hidden="1">
      <c r="A1280" s="87"/>
      <c r="G1280" s="3"/>
      <c r="J1280" s="7"/>
      <c r="L1280" s="85"/>
      <c r="M1280" s="85"/>
      <c r="N1280" s="99"/>
    </row>
    <row r="1281" spans="1:14" s="6" customFormat="1" hidden="1">
      <c r="A1281" s="87"/>
      <c r="G1281" s="3"/>
      <c r="J1281" s="7"/>
      <c r="L1281" s="85"/>
      <c r="M1281" s="85"/>
      <c r="N1281" s="99"/>
    </row>
    <row r="1282" spans="1:14" s="6" customFormat="1" hidden="1">
      <c r="A1282" s="87"/>
      <c r="G1282" s="3"/>
      <c r="J1282" s="7"/>
      <c r="L1282" s="85"/>
      <c r="M1282" s="85"/>
      <c r="N1282" s="99"/>
    </row>
    <row r="1283" spans="1:14" s="6" customFormat="1" hidden="1">
      <c r="A1283" s="87"/>
      <c r="G1283" s="3"/>
      <c r="J1283" s="7"/>
      <c r="L1283" s="85"/>
      <c r="M1283" s="85"/>
      <c r="N1283" s="99"/>
    </row>
    <row r="1284" spans="1:14" s="6" customFormat="1" hidden="1">
      <c r="A1284" s="87"/>
      <c r="G1284" s="3"/>
      <c r="J1284" s="7"/>
      <c r="L1284" s="85"/>
      <c r="M1284" s="85"/>
      <c r="N1284" s="99"/>
    </row>
    <row r="1285" spans="1:14" s="6" customFormat="1" hidden="1">
      <c r="A1285" s="87"/>
      <c r="G1285" s="3"/>
      <c r="J1285" s="7"/>
      <c r="L1285" s="85"/>
      <c r="M1285" s="85"/>
      <c r="N1285" s="99"/>
    </row>
    <row r="1286" spans="1:14" s="6" customFormat="1" hidden="1">
      <c r="A1286" s="87"/>
      <c r="G1286" s="3"/>
      <c r="J1286" s="7"/>
      <c r="L1286" s="85"/>
      <c r="M1286" s="85"/>
      <c r="N1286" s="99"/>
    </row>
    <row r="1287" spans="1:14" s="6" customFormat="1" hidden="1">
      <c r="A1287" s="87"/>
      <c r="G1287" s="3"/>
      <c r="J1287" s="7"/>
      <c r="L1287" s="85"/>
      <c r="M1287" s="85"/>
      <c r="N1287" s="99"/>
    </row>
    <row r="1288" spans="1:14" s="6" customFormat="1" hidden="1">
      <c r="A1288" s="87"/>
      <c r="G1288" s="3"/>
      <c r="J1288" s="7"/>
      <c r="L1288" s="85"/>
      <c r="M1288" s="85"/>
      <c r="N1288" s="99"/>
    </row>
    <row r="1289" spans="1:14" s="6" customFormat="1" hidden="1">
      <c r="A1289" s="87"/>
      <c r="G1289" s="3"/>
      <c r="J1289" s="7"/>
      <c r="L1289" s="85"/>
      <c r="M1289" s="85"/>
      <c r="N1289" s="99"/>
    </row>
    <row r="1290" spans="1:14" s="6" customFormat="1" hidden="1">
      <c r="A1290" s="87"/>
      <c r="G1290" s="3"/>
      <c r="J1290" s="7"/>
      <c r="L1290" s="85"/>
      <c r="M1290" s="85"/>
      <c r="N1290" s="99"/>
    </row>
    <row r="1291" spans="1:14" s="6" customFormat="1" hidden="1">
      <c r="A1291" s="87"/>
      <c r="G1291" s="3"/>
      <c r="J1291" s="7"/>
      <c r="L1291" s="85"/>
      <c r="M1291" s="85"/>
      <c r="N1291" s="99"/>
    </row>
    <row r="1292" spans="1:14" s="6" customFormat="1" hidden="1">
      <c r="A1292" s="87"/>
      <c r="G1292" s="3"/>
      <c r="J1292" s="7"/>
      <c r="L1292" s="85"/>
      <c r="M1292" s="85"/>
      <c r="N1292" s="99"/>
    </row>
    <row r="1293" spans="1:14" s="6" customFormat="1" hidden="1">
      <c r="A1293" s="87"/>
      <c r="G1293" s="3"/>
      <c r="J1293" s="7"/>
      <c r="L1293" s="85"/>
      <c r="M1293" s="85"/>
      <c r="N1293" s="99"/>
    </row>
    <row r="1294" spans="1:14" s="6" customFormat="1" hidden="1">
      <c r="A1294" s="87"/>
      <c r="G1294" s="3"/>
      <c r="J1294" s="7"/>
      <c r="L1294" s="85"/>
      <c r="M1294" s="85"/>
      <c r="N1294" s="99"/>
    </row>
    <row r="1295" spans="1:14" s="6" customFormat="1" hidden="1">
      <c r="A1295" s="87"/>
      <c r="G1295" s="3"/>
      <c r="J1295" s="7"/>
      <c r="L1295" s="85"/>
      <c r="M1295" s="85"/>
      <c r="N1295" s="99"/>
    </row>
    <row r="1296" spans="1:14" s="6" customFormat="1" hidden="1">
      <c r="A1296" s="87"/>
      <c r="G1296" s="3"/>
      <c r="J1296" s="7"/>
      <c r="L1296" s="85"/>
      <c r="M1296" s="85"/>
      <c r="N1296" s="99"/>
    </row>
    <row r="1297" spans="1:14" s="6" customFormat="1" hidden="1">
      <c r="A1297" s="87"/>
      <c r="G1297" s="3"/>
      <c r="J1297" s="7"/>
      <c r="L1297" s="85"/>
      <c r="M1297" s="85"/>
      <c r="N1297" s="99"/>
    </row>
    <row r="1298" spans="1:14" s="6" customFormat="1" hidden="1">
      <c r="A1298" s="87"/>
      <c r="G1298" s="3"/>
      <c r="J1298" s="7"/>
      <c r="L1298" s="85"/>
      <c r="M1298" s="85"/>
      <c r="N1298" s="99"/>
    </row>
    <row r="1299" spans="1:14" s="6" customFormat="1" hidden="1">
      <c r="A1299" s="87"/>
      <c r="G1299" s="3"/>
      <c r="J1299" s="7"/>
      <c r="L1299" s="85"/>
      <c r="M1299" s="85"/>
      <c r="N1299" s="99"/>
    </row>
    <row r="1300" spans="1:14" s="6" customFormat="1" hidden="1">
      <c r="A1300" s="87"/>
      <c r="G1300" s="3"/>
      <c r="J1300" s="7"/>
      <c r="L1300" s="85"/>
      <c r="M1300" s="85"/>
      <c r="N1300" s="99"/>
    </row>
    <row r="1301" spans="1:14" s="6" customFormat="1" hidden="1">
      <c r="A1301" s="87"/>
      <c r="G1301" s="3"/>
      <c r="J1301" s="7"/>
      <c r="L1301" s="85"/>
      <c r="M1301" s="85"/>
      <c r="N1301" s="99"/>
    </row>
    <row r="1302" spans="1:14" s="6" customFormat="1" hidden="1">
      <c r="A1302" s="87"/>
      <c r="G1302" s="3"/>
      <c r="J1302" s="7"/>
      <c r="L1302" s="85"/>
      <c r="M1302" s="85"/>
      <c r="N1302" s="99"/>
    </row>
    <row r="1303" spans="1:14" s="6" customFormat="1" hidden="1">
      <c r="A1303" s="87"/>
      <c r="G1303" s="3"/>
      <c r="J1303" s="7"/>
      <c r="L1303" s="85"/>
      <c r="M1303" s="85"/>
      <c r="N1303" s="99"/>
    </row>
    <row r="1304" spans="1:14" s="6" customFormat="1" hidden="1">
      <c r="A1304" s="87"/>
      <c r="G1304" s="3"/>
      <c r="J1304" s="7"/>
      <c r="L1304" s="85"/>
      <c r="M1304" s="85"/>
      <c r="N1304" s="99"/>
    </row>
    <row r="1305" spans="1:14" s="6" customFormat="1" hidden="1">
      <c r="A1305" s="87"/>
      <c r="G1305" s="3"/>
      <c r="J1305" s="7"/>
      <c r="L1305" s="85"/>
      <c r="M1305" s="85"/>
      <c r="N1305" s="99"/>
    </row>
    <row r="1306" spans="1:14" s="6" customFormat="1" hidden="1">
      <c r="A1306" s="87"/>
      <c r="G1306" s="3"/>
      <c r="J1306" s="7"/>
      <c r="L1306" s="85"/>
      <c r="M1306" s="85"/>
      <c r="N1306" s="99"/>
    </row>
    <row r="1307" spans="1:14" s="6" customFormat="1" hidden="1">
      <c r="A1307" s="87"/>
      <c r="G1307" s="3"/>
      <c r="J1307" s="7"/>
      <c r="L1307" s="85"/>
      <c r="M1307" s="85"/>
      <c r="N1307" s="99"/>
    </row>
    <row r="1308" spans="1:14" s="6" customFormat="1" hidden="1">
      <c r="A1308" s="87"/>
      <c r="G1308" s="3"/>
      <c r="J1308" s="7"/>
      <c r="L1308" s="85"/>
      <c r="M1308" s="85"/>
      <c r="N1308" s="99"/>
    </row>
    <row r="1309" spans="1:14" s="6" customFormat="1" hidden="1">
      <c r="A1309" s="87"/>
      <c r="G1309" s="3"/>
      <c r="J1309" s="7"/>
      <c r="L1309" s="85"/>
      <c r="M1309" s="85"/>
      <c r="N1309" s="99"/>
    </row>
    <row r="1310" spans="1:14" s="6" customFormat="1" hidden="1">
      <c r="A1310" s="87"/>
      <c r="G1310" s="3"/>
      <c r="J1310" s="7"/>
      <c r="L1310" s="85"/>
      <c r="M1310" s="85"/>
      <c r="N1310" s="99"/>
    </row>
    <row r="1311" spans="1:14" s="6" customFormat="1" hidden="1">
      <c r="A1311" s="87"/>
      <c r="G1311" s="3"/>
      <c r="J1311" s="7"/>
      <c r="L1311" s="85"/>
      <c r="M1311" s="85"/>
      <c r="N1311" s="99"/>
    </row>
    <row r="1312" spans="1:14" s="6" customFormat="1" hidden="1">
      <c r="A1312" s="87"/>
      <c r="G1312" s="3"/>
      <c r="J1312" s="7"/>
      <c r="L1312" s="85"/>
      <c r="M1312" s="85"/>
      <c r="N1312" s="99"/>
    </row>
    <row r="1313" spans="1:14" s="6" customFormat="1" hidden="1">
      <c r="A1313" s="87"/>
      <c r="G1313" s="3"/>
      <c r="J1313" s="7"/>
      <c r="L1313" s="85"/>
      <c r="M1313" s="85"/>
      <c r="N1313" s="99"/>
    </row>
    <row r="1314" spans="1:14" s="6" customFormat="1" hidden="1">
      <c r="A1314" s="87"/>
      <c r="G1314" s="3"/>
      <c r="J1314" s="7"/>
      <c r="L1314" s="85"/>
      <c r="M1314" s="85"/>
      <c r="N1314" s="99"/>
    </row>
    <row r="1315" spans="1:14" s="6" customFormat="1" hidden="1">
      <c r="A1315" s="87"/>
      <c r="G1315" s="3"/>
      <c r="J1315" s="7"/>
      <c r="L1315" s="85"/>
      <c r="M1315" s="85"/>
      <c r="N1315" s="99"/>
    </row>
    <row r="1316" spans="1:14" s="6" customFormat="1" hidden="1">
      <c r="A1316" s="87"/>
      <c r="G1316" s="3"/>
      <c r="J1316" s="7"/>
      <c r="L1316" s="85"/>
      <c r="M1316" s="85"/>
      <c r="N1316" s="99"/>
    </row>
    <row r="1317" spans="1:14" s="6" customFormat="1" hidden="1">
      <c r="A1317" s="87"/>
      <c r="G1317" s="3"/>
      <c r="J1317" s="7"/>
      <c r="L1317" s="85"/>
      <c r="M1317" s="85"/>
      <c r="N1317" s="99"/>
    </row>
    <row r="1318" spans="1:14" s="6" customFormat="1" hidden="1">
      <c r="A1318" s="87"/>
      <c r="G1318" s="3"/>
      <c r="J1318" s="7"/>
      <c r="L1318" s="85"/>
      <c r="M1318" s="85"/>
      <c r="N1318" s="99"/>
    </row>
    <row r="1319" spans="1:14" s="6" customFormat="1" hidden="1">
      <c r="A1319" s="87"/>
      <c r="G1319" s="3"/>
      <c r="J1319" s="7"/>
      <c r="L1319" s="85"/>
      <c r="M1319" s="85"/>
      <c r="N1319" s="99"/>
    </row>
    <row r="1320" spans="1:14" s="6" customFormat="1" hidden="1">
      <c r="A1320" s="87"/>
      <c r="G1320" s="3"/>
      <c r="J1320" s="7"/>
      <c r="L1320" s="85"/>
      <c r="M1320" s="85"/>
      <c r="N1320" s="99"/>
    </row>
    <row r="1321" spans="1:14" s="6" customFormat="1" hidden="1">
      <c r="A1321" s="87"/>
      <c r="G1321" s="3"/>
      <c r="J1321" s="7"/>
      <c r="L1321" s="85"/>
      <c r="M1321" s="85"/>
      <c r="N1321" s="99"/>
    </row>
    <row r="1322" spans="1:14" s="6" customFormat="1" hidden="1">
      <c r="A1322" s="87"/>
      <c r="G1322" s="3"/>
      <c r="J1322" s="7"/>
      <c r="L1322" s="85"/>
      <c r="M1322" s="85"/>
      <c r="N1322" s="99"/>
    </row>
    <row r="1323" spans="1:14" s="6" customFormat="1" hidden="1">
      <c r="A1323" s="87"/>
      <c r="G1323" s="3"/>
      <c r="J1323" s="7"/>
      <c r="L1323" s="85"/>
      <c r="M1323" s="85"/>
      <c r="N1323" s="99"/>
    </row>
    <row r="1324" spans="1:14" s="6" customFormat="1" hidden="1">
      <c r="A1324" s="87"/>
      <c r="G1324" s="3"/>
      <c r="J1324" s="7"/>
      <c r="L1324" s="85"/>
      <c r="M1324" s="85"/>
      <c r="N1324" s="99"/>
    </row>
    <row r="1325" spans="1:14" s="6" customFormat="1" hidden="1">
      <c r="A1325" s="87"/>
      <c r="G1325" s="3"/>
      <c r="J1325" s="7"/>
      <c r="L1325" s="85"/>
      <c r="M1325" s="85"/>
      <c r="N1325" s="99"/>
    </row>
    <row r="1326" spans="1:14" s="6" customFormat="1" hidden="1">
      <c r="A1326" s="87"/>
      <c r="G1326" s="3"/>
      <c r="J1326" s="7"/>
      <c r="L1326" s="85"/>
      <c r="M1326" s="85"/>
      <c r="N1326" s="99"/>
    </row>
    <row r="1327" spans="1:14" s="6" customFormat="1" hidden="1">
      <c r="A1327" s="87"/>
      <c r="G1327" s="3"/>
      <c r="J1327" s="7"/>
      <c r="L1327" s="85"/>
      <c r="M1327" s="85"/>
      <c r="N1327" s="99"/>
    </row>
    <row r="1328" spans="1:14" s="6" customFormat="1" hidden="1">
      <c r="A1328" s="87"/>
      <c r="G1328" s="3"/>
      <c r="J1328" s="7"/>
      <c r="L1328" s="85"/>
      <c r="M1328" s="85"/>
      <c r="N1328" s="99"/>
    </row>
    <row r="1329" spans="1:14" s="6" customFormat="1" hidden="1">
      <c r="A1329" s="87"/>
      <c r="G1329" s="3"/>
      <c r="J1329" s="7"/>
      <c r="L1329" s="85"/>
      <c r="M1329" s="85"/>
      <c r="N1329" s="99"/>
    </row>
    <row r="1330" spans="1:14" s="6" customFormat="1" hidden="1">
      <c r="A1330" s="87"/>
      <c r="G1330" s="3"/>
      <c r="J1330" s="7"/>
      <c r="L1330" s="85"/>
      <c r="M1330" s="85"/>
      <c r="N1330" s="99"/>
    </row>
    <row r="1331" spans="1:14" s="6" customFormat="1" hidden="1">
      <c r="A1331" s="87"/>
      <c r="G1331" s="3"/>
      <c r="J1331" s="7"/>
      <c r="L1331" s="85"/>
      <c r="M1331" s="85"/>
      <c r="N1331" s="99"/>
    </row>
    <row r="1332" spans="1:14" s="6" customFormat="1" hidden="1">
      <c r="A1332" s="87"/>
      <c r="G1332" s="3"/>
      <c r="J1332" s="7"/>
      <c r="L1332" s="85"/>
      <c r="M1332" s="85"/>
      <c r="N1332" s="99"/>
    </row>
    <row r="1333" spans="1:14" s="6" customFormat="1" hidden="1">
      <c r="A1333" s="87"/>
      <c r="G1333" s="3"/>
      <c r="J1333" s="7"/>
      <c r="L1333" s="85"/>
      <c r="M1333" s="85"/>
      <c r="N1333" s="99"/>
    </row>
    <row r="1334" spans="1:14" s="6" customFormat="1" hidden="1">
      <c r="A1334" s="87"/>
      <c r="G1334" s="3"/>
      <c r="J1334" s="7"/>
      <c r="L1334" s="85"/>
      <c r="M1334" s="85"/>
      <c r="N1334" s="99"/>
    </row>
    <row r="1335" spans="1:14" s="6" customFormat="1" hidden="1">
      <c r="A1335" s="87"/>
      <c r="G1335" s="3"/>
      <c r="J1335" s="7"/>
      <c r="L1335" s="85"/>
      <c r="M1335" s="85"/>
      <c r="N1335" s="99"/>
    </row>
    <row r="1336" spans="1:14" s="6" customFormat="1" hidden="1">
      <c r="A1336" s="87"/>
      <c r="G1336" s="3"/>
      <c r="J1336" s="7"/>
      <c r="L1336" s="85"/>
      <c r="M1336" s="85"/>
      <c r="N1336" s="99"/>
    </row>
    <row r="1337" spans="1:14" s="6" customFormat="1" hidden="1">
      <c r="A1337" s="87"/>
      <c r="G1337" s="3"/>
      <c r="J1337" s="7"/>
      <c r="L1337" s="85"/>
      <c r="M1337" s="85"/>
      <c r="N1337" s="99"/>
    </row>
    <row r="1338" spans="1:14" s="6" customFormat="1" hidden="1">
      <c r="A1338" s="87"/>
      <c r="G1338" s="3"/>
      <c r="J1338" s="7"/>
      <c r="L1338" s="85"/>
      <c r="M1338" s="85"/>
      <c r="N1338" s="99"/>
    </row>
    <row r="1339" spans="1:14" s="6" customFormat="1" hidden="1">
      <c r="A1339" s="87"/>
      <c r="G1339" s="3"/>
      <c r="J1339" s="7"/>
      <c r="L1339" s="85"/>
      <c r="M1339" s="85"/>
      <c r="N1339" s="99"/>
    </row>
    <row r="1340" spans="1:14" s="6" customFormat="1" hidden="1">
      <c r="A1340" s="87"/>
      <c r="G1340" s="3"/>
      <c r="J1340" s="7"/>
      <c r="L1340" s="85"/>
      <c r="M1340" s="85"/>
      <c r="N1340" s="99"/>
    </row>
    <row r="1341" spans="1:14" s="6" customFormat="1" hidden="1">
      <c r="A1341" s="87"/>
      <c r="G1341" s="3"/>
      <c r="J1341" s="7"/>
      <c r="L1341" s="85"/>
      <c r="M1341" s="85"/>
      <c r="N1341" s="99"/>
    </row>
    <row r="1342" spans="1:14" s="6" customFormat="1" hidden="1">
      <c r="A1342" s="87"/>
      <c r="G1342" s="3"/>
      <c r="J1342" s="7"/>
      <c r="L1342" s="85"/>
      <c r="M1342" s="85"/>
      <c r="N1342" s="99"/>
    </row>
    <row r="1343" spans="1:14" s="6" customFormat="1" hidden="1">
      <c r="A1343" s="87"/>
      <c r="G1343" s="3"/>
      <c r="J1343" s="7"/>
      <c r="L1343" s="85"/>
      <c r="M1343" s="85"/>
      <c r="N1343" s="99"/>
    </row>
    <row r="1344" spans="1:14" s="6" customFormat="1" hidden="1">
      <c r="A1344" s="87"/>
      <c r="G1344" s="3"/>
      <c r="J1344" s="7"/>
      <c r="L1344" s="85"/>
      <c r="M1344" s="85"/>
      <c r="N1344" s="99"/>
    </row>
    <row r="1345" spans="1:14" s="6" customFormat="1" hidden="1">
      <c r="A1345" s="87"/>
      <c r="G1345" s="3"/>
      <c r="J1345" s="7"/>
      <c r="L1345" s="85"/>
      <c r="M1345" s="85"/>
      <c r="N1345" s="99"/>
    </row>
    <row r="1346" spans="1:14" s="6" customFormat="1" hidden="1">
      <c r="A1346" s="87"/>
      <c r="G1346" s="3"/>
      <c r="J1346" s="7"/>
      <c r="L1346" s="85"/>
      <c r="M1346" s="85"/>
      <c r="N1346" s="99"/>
    </row>
    <row r="1347" spans="1:14" s="6" customFormat="1" hidden="1">
      <c r="A1347" s="87"/>
      <c r="G1347" s="3"/>
      <c r="J1347" s="7"/>
      <c r="L1347" s="85"/>
      <c r="M1347" s="85"/>
      <c r="N1347" s="99"/>
    </row>
    <row r="1348" spans="1:14" s="6" customFormat="1" hidden="1">
      <c r="A1348" s="87"/>
      <c r="G1348" s="3"/>
      <c r="J1348" s="7"/>
      <c r="L1348" s="85"/>
      <c r="M1348" s="85"/>
      <c r="N1348" s="99"/>
    </row>
    <row r="1349" spans="1:14" s="6" customFormat="1" hidden="1">
      <c r="A1349" s="87"/>
      <c r="G1349" s="3"/>
      <c r="J1349" s="7"/>
      <c r="L1349" s="85"/>
      <c r="M1349" s="85"/>
      <c r="N1349" s="99"/>
    </row>
    <row r="1350" spans="1:14" s="6" customFormat="1" hidden="1">
      <c r="A1350" s="87"/>
      <c r="G1350" s="3"/>
      <c r="J1350" s="7"/>
      <c r="L1350" s="85"/>
      <c r="M1350" s="85"/>
      <c r="N1350" s="99"/>
    </row>
    <row r="1351" spans="1:14" s="6" customFormat="1" hidden="1">
      <c r="A1351" s="87"/>
      <c r="G1351" s="3"/>
      <c r="J1351" s="7"/>
      <c r="L1351" s="85"/>
      <c r="M1351" s="85"/>
      <c r="N1351" s="99"/>
    </row>
    <row r="1352" spans="1:14" s="6" customFormat="1" hidden="1">
      <c r="A1352" s="87"/>
      <c r="G1352" s="3"/>
      <c r="J1352" s="7"/>
      <c r="L1352" s="85"/>
      <c r="M1352" s="85"/>
      <c r="N1352" s="99"/>
    </row>
    <row r="1353" spans="1:14" s="6" customFormat="1" hidden="1">
      <c r="A1353" s="87"/>
      <c r="G1353" s="3"/>
      <c r="J1353" s="7"/>
      <c r="L1353" s="85"/>
      <c r="M1353" s="85"/>
      <c r="N1353" s="99"/>
    </row>
    <row r="1354" spans="1:14" s="6" customFormat="1" hidden="1">
      <c r="A1354" s="87"/>
      <c r="G1354" s="3"/>
      <c r="J1354" s="7"/>
      <c r="L1354" s="85"/>
      <c r="M1354" s="85"/>
      <c r="N1354" s="99"/>
    </row>
    <row r="1355" spans="1:14" s="6" customFormat="1" hidden="1">
      <c r="A1355" s="87"/>
      <c r="G1355" s="3"/>
      <c r="J1355" s="7"/>
      <c r="L1355" s="85"/>
      <c r="M1355" s="85"/>
      <c r="N1355" s="99"/>
    </row>
    <row r="1356" spans="1:14" s="6" customFormat="1" hidden="1">
      <c r="A1356" s="87"/>
      <c r="G1356" s="3"/>
      <c r="J1356" s="7"/>
      <c r="L1356" s="85"/>
      <c r="M1356" s="85"/>
      <c r="N1356" s="99"/>
    </row>
    <row r="1357" spans="1:14" s="6" customFormat="1" hidden="1">
      <c r="A1357" s="87"/>
      <c r="G1357" s="3"/>
      <c r="J1357" s="7"/>
      <c r="L1357" s="85"/>
      <c r="M1357" s="85"/>
      <c r="N1357" s="99"/>
    </row>
    <row r="1358" spans="1:14" s="6" customFormat="1" hidden="1">
      <c r="A1358" s="87"/>
      <c r="G1358" s="3"/>
      <c r="J1358" s="7"/>
      <c r="L1358" s="85"/>
      <c r="M1358" s="85"/>
      <c r="N1358" s="99"/>
    </row>
    <row r="1359" spans="1:14" s="6" customFormat="1" hidden="1">
      <c r="A1359" s="87"/>
      <c r="G1359" s="3"/>
      <c r="J1359" s="7"/>
      <c r="L1359" s="85"/>
      <c r="M1359" s="85"/>
      <c r="N1359" s="99"/>
    </row>
    <row r="1360" spans="1:14" s="6" customFormat="1" hidden="1">
      <c r="A1360" s="87"/>
      <c r="G1360" s="3"/>
      <c r="J1360" s="7"/>
      <c r="L1360" s="85"/>
      <c r="M1360" s="85"/>
      <c r="N1360" s="99"/>
    </row>
    <row r="1361" spans="1:14" s="6" customFormat="1" hidden="1">
      <c r="A1361" s="87"/>
      <c r="G1361" s="3"/>
      <c r="J1361" s="7"/>
      <c r="L1361" s="85"/>
      <c r="M1361" s="85"/>
      <c r="N1361" s="99"/>
    </row>
    <row r="1362" spans="1:14" s="6" customFormat="1" hidden="1">
      <c r="A1362" s="87"/>
      <c r="G1362" s="3"/>
      <c r="J1362" s="7"/>
      <c r="L1362" s="85"/>
      <c r="M1362" s="85"/>
      <c r="N1362" s="99"/>
    </row>
    <row r="1363" spans="1:14" s="6" customFormat="1" hidden="1">
      <c r="A1363" s="87"/>
      <c r="G1363" s="3"/>
      <c r="J1363" s="7"/>
      <c r="L1363" s="85"/>
      <c r="M1363" s="85"/>
      <c r="N1363" s="99"/>
    </row>
    <row r="1364" spans="1:14" s="6" customFormat="1" hidden="1">
      <c r="A1364" s="87"/>
      <c r="G1364" s="3"/>
      <c r="J1364" s="7"/>
      <c r="L1364" s="85"/>
      <c r="M1364" s="85"/>
      <c r="N1364" s="99"/>
    </row>
    <row r="1365" spans="1:14" s="6" customFormat="1" hidden="1">
      <c r="A1365" s="87"/>
      <c r="G1365" s="3"/>
      <c r="J1365" s="7"/>
      <c r="L1365" s="85"/>
      <c r="M1365" s="85"/>
      <c r="N1365" s="99"/>
    </row>
    <row r="1366" spans="1:14" s="6" customFormat="1" hidden="1">
      <c r="A1366" s="87"/>
      <c r="G1366" s="3"/>
      <c r="J1366" s="7"/>
      <c r="L1366" s="85"/>
      <c r="M1366" s="85"/>
      <c r="N1366" s="99"/>
    </row>
    <row r="1367" spans="1:14" s="6" customFormat="1" hidden="1">
      <c r="A1367" s="87"/>
      <c r="G1367" s="3"/>
      <c r="J1367" s="7"/>
      <c r="L1367" s="85"/>
      <c r="M1367" s="85"/>
      <c r="N1367" s="99"/>
    </row>
    <row r="1368" spans="1:14" s="6" customFormat="1" hidden="1">
      <c r="A1368" s="87"/>
      <c r="G1368" s="3"/>
      <c r="J1368" s="7"/>
      <c r="L1368" s="85"/>
      <c r="M1368" s="85"/>
      <c r="N1368" s="99"/>
    </row>
    <row r="1369" spans="1:14" s="6" customFormat="1" hidden="1">
      <c r="A1369" s="87"/>
      <c r="G1369" s="3"/>
      <c r="J1369" s="7"/>
      <c r="L1369" s="85"/>
      <c r="M1369" s="85"/>
      <c r="N1369" s="99"/>
    </row>
    <row r="1370" spans="1:14" s="6" customFormat="1" hidden="1">
      <c r="A1370" s="87"/>
      <c r="G1370" s="3"/>
      <c r="J1370" s="7"/>
      <c r="L1370" s="85"/>
      <c r="M1370" s="85"/>
      <c r="N1370" s="99"/>
    </row>
    <row r="1371" spans="1:14" s="6" customFormat="1" hidden="1">
      <c r="A1371" s="87"/>
      <c r="G1371" s="3"/>
      <c r="J1371" s="7"/>
      <c r="L1371" s="85"/>
      <c r="M1371" s="85"/>
      <c r="N1371" s="99"/>
    </row>
    <row r="1372" spans="1:14" s="6" customFormat="1" hidden="1">
      <c r="A1372" s="87"/>
      <c r="G1372" s="3"/>
      <c r="J1372" s="7"/>
      <c r="L1372" s="85"/>
      <c r="M1372" s="85"/>
      <c r="N1372" s="99"/>
    </row>
    <row r="1373" spans="1:14" s="6" customFormat="1" hidden="1">
      <c r="A1373" s="87"/>
      <c r="G1373" s="3"/>
      <c r="J1373" s="7"/>
      <c r="L1373" s="85"/>
      <c r="M1373" s="85"/>
      <c r="N1373" s="99"/>
    </row>
    <row r="1374" spans="1:14" s="6" customFormat="1" hidden="1">
      <c r="A1374" s="87"/>
      <c r="G1374" s="3"/>
      <c r="J1374" s="7"/>
      <c r="L1374" s="85"/>
      <c r="M1374" s="85"/>
      <c r="N1374" s="99"/>
    </row>
    <row r="1375" spans="1:14" s="6" customFormat="1" hidden="1">
      <c r="A1375" s="87"/>
      <c r="G1375" s="3"/>
      <c r="J1375" s="7"/>
      <c r="L1375" s="85"/>
      <c r="M1375" s="85"/>
      <c r="N1375" s="99"/>
    </row>
    <row r="1376" spans="1:14" s="6" customFormat="1" hidden="1">
      <c r="A1376" s="87"/>
      <c r="G1376" s="3"/>
      <c r="J1376" s="7"/>
      <c r="L1376" s="85"/>
      <c r="M1376" s="85"/>
      <c r="N1376" s="99"/>
    </row>
    <row r="1377" spans="1:14" s="6" customFormat="1" hidden="1">
      <c r="A1377" s="87"/>
      <c r="G1377" s="3"/>
      <c r="J1377" s="7"/>
      <c r="L1377" s="85"/>
      <c r="M1377" s="85"/>
      <c r="N1377" s="99"/>
    </row>
    <row r="1378" spans="1:14" s="6" customFormat="1" hidden="1">
      <c r="A1378" s="87"/>
      <c r="G1378" s="3"/>
      <c r="J1378" s="7"/>
      <c r="L1378" s="85"/>
      <c r="M1378" s="85"/>
      <c r="N1378" s="99"/>
    </row>
    <row r="1379" spans="1:14" s="6" customFormat="1" hidden="1">
      <c r="A1379" s="87"/>
      <c r="G1379" s="3"/>
      <c r="J1379" s="7"/>
      <c r="L1379" s="85"/>
      <c r="M1379" s="85"/>
      <c r="N1379" s="99"/>
    </row>
    <row r="1380" spans="1:14" s="6" customFormat="1" hidden="1">
      <c r="A1380" s="87"/>
      <c r="G1380" s="3"/>
      <c r="J1380" s="7"/>
      <c r="L1380" s="85"/>
      <c r="M1380" s="85"/>
      <c r="N1380" s="99"/>
    </row>
    <row r="1381" spans="1:14" s="6" customFormat="1" hidden="1">
      <c r="A1381" s="87"/>
      <c r="G1381" s="3"/>
      <c r="J1381" s="7"/>
      <c r="L1381" s="85"/>
      <c r="M1381" s="85"/>
      <c r="N1381" s="99"/>
    </row>
    <row r="1382" spans="1:14" s="6" customFormat="1" hidden="1">
      <c r="A1382" s="87"/>
      <c r="G1382" s="3"/>
      <c r="J1382" s="7"/>
      <c r="L1382" s="85"/>
      <c r="M1382" s="85"/>
      <c r="N1382" s="99"/>
    </row>
    <row r="1383" spans="1:14" s="6" customFormat="1" hidden="1">
      <c r="A1383" s="87"/>
      <c r="G1383" s="3"/>
      <c r="J1383" s="7"/>
      <c r="L1383" s="85"/>
      <c r="M1383" s="85"/>
      <c r="N1383" s="99"/>
    </row>
    <row r="1384" spans="1:14" s="6" customFormat="1" hidden="1">
      <c r="A1384" s="87"/>
      <c r="G1384" s="3"/>
      <c r="J1384" s="7"/>
      <c r="L1384" s="85"/>
      <c r="M1384" s="85"/>
      <c r="N1384" s="99"/>
    </row>
    <row r="1385" spans="1:14" s="6" customFormat="1" hidden="1">
      <c r="A1385" s="87"/>
      <c r="G1385" s="3"/>
      <c r="J1385" s="7"/>
      <c r="L1385" s="85"/>
      <c r="M1385" s="85"/>
      <c r="N1385" s="99"/>
    </row>
    <row r="1386" spans="1:14" s="6" customFormat="1" hidden="1">
      <c r="A1386" s="87"/>
      <c r="G1386" s="3"/>
      <c r="J1386" s="7"/>
      <c r="L1386" s="85"/>
      <c r="M1386" s="85"/>
      <c r="N1386" s="99"/>
    </row>
    <row r="1387" spans="1:14" s="6" customFormat="1" hidden="1">
      <c r="A1387" s="87"/>
      <c r="G1387" s="3"/>
      <c r="J1387" s="7"/>
      <c r="L1387" s="85"/>
      <c r="M1387" s="85"/>
      <c r="N1387" s="99"/>
    </row>
    <row r="1388" spans="1:14" s="6" customFormat="1" hidden="1">
      <c r="A1388" s="87"/>
      <c r="G1388" s="3"/>
      <c r="J1388" s="7"/>
      <c r="L1388" s="85"/>
      <c r="M1388" s="85"/>
      <c r="N1388" s="99"/>
    </row>
    <row r="1389" spans="1:14" s="6" customFormat="1" hidden="1">
      <c r="A1389" s="87"/>
      <c r="G1389" s="3"/>
      <c r="J1389" s="7"/>
      <c r="L1389" s="85"/>
      <c r="M1389" s="85"/>
      <c r="N1389" s="99"/>
    </row>
    <row r="1390" spans="1:14" s="6" customFormat="1" hidden="1">
      <c r="A1390" s="87"/>
      <c r="G1390" s="3"/>
      <c r="J1390" s="7"/>
      <c r="L1390" s="85"/>
      <c r="M1390" s="85"/>
      <c r="N1390" s="99"/>
    </row>
    <row r="1391" spans="1:14" s="6" customFormat="1" hidden="1">
      <c r="A1391" s="87"/>
      <c r="G1391" s="3"/>
      <c r="J1391" s="7"/>
      <c r="L1391" s="85"/>
      <c r="M1391" s="85"/>
      <c r="N1391" s="99"/>
    </row>
    <row r="1392" spans="1:14" s="6" customFormat="1" hidden="1">
      <c r="A1392" s="87"/>
      <c r="G1392" s="3"/>
      <c r="J1392" s="7"/>
      <c r="L1392" s="85"/>
      <c r="M1392" s="85"/>
      <c r="N1392" s="99"/>
    </row>
    <row r="1393" spans="1:14" s="6" customFormat="1" hidden="1">
      <c r="A1393" s="87"/>
      <c r="G1393" s="3"/>
      <c r="J1393" s="7"/>
      <c r="L1393" s="85"/>
      <c r="M1393" s="85"/>
      <c r="N1393" s="99"/>
    </row>
    <row r="1394" spans="1:14" s="6" customFormat="1" hidden="1">
      <c r="A1394" s="87"/>
      <c r="G1394" s="3"/>
      <c r="J1394" s="7"/>
      <c r="L1394" s="85"/>
      <c r="M1394" s="85"/>
      <c r="N1394" s="99"/>
    </row>
    <row r="1395" spans="1:14" s="6" customFormat="1" hidden="1">
      <c r="A1395" s="87"/>
      <c r="G1395" s="3"/>
      <c r="J1395" s="7"/>
      <c r="L1395" s="85"/>
      <c r="M1395" s="85"/>
      <c r="N1395" s="99"/>
    </row>
    <row r="1396" spans="1:14" s="6" customFormat="1" hidden="1">
      <c r="A1396" s="87"/>
      <c r="G1396" s="3"/>
      <c r="J1396" s="7"/>
      <c r="L1396" s="85"/>
      <c r="M1396" s="85"/>
      <c r="N1396" s="99"/>
    </row>
    <row r="1397" spans="1:14" s="6" customFormat="1" hidden="1">
      <c r="A1397" s="87"/>
      <c r="G1397" s="3"/>
      <c r="J1397" s="7"/>
      <c r="L1397" s="85"/>
      <c r="M1397" s="85"/>
      <c r="N1397" s="99"/>
    </row>
    <row r="1398" spans="1:14" s="6" customFormat="1" hidden="1">
      <c r="A1398" s="87"/>
      <c r="G1398" s="3"/>
      <c r="J1398" s="7"/>
      <c r="L1398" s="85"/>
      <c r="M1398" s="85"/>
      <c r="N1398" s="99"/>
    </row>
    <row r="1399" spans="1:14" s="6" customFormat="1" hidden="1">
      <c r="A1399" s="87"/>
      <c r="G1399" s="3"/>
      <c r="J1399" s="7"/>
      <c r="L1399" s="85"/>
      <c r="M1399" s="85"/>
      <c r="N1399" s="99"/>
    </row>
    <row r="1400" spans="1:14" s="6" customFormat="1" hidden="1">
      <c r="A1400" s="87"/>
      <c r="G1400" s="3"/>
      <c r="J1400" s="7"/>
      <c r="L1400" s="85"/>
      <c r="M1400" s="85"/>
      <c r="N1400" s="99"/>
    </row>
    <row r="1401" spans="1:14" s="6" customFormat="1" hidden="1">
      <c r="A1401" s="87"/>
      <c r="G1401" s="3"/>
      <c r="J1401" s="7"/>
      <c r="L1401" s="85"/>
      <c r="M1401" s="85"/>
      <c r="N1401" s="99"/>
    </row>
    <row r="1402" spans="1:14" s="6" customFormat="1" hidden="1">
      <c r="A1402" s="87"/>
      <c r="G1402" s="3"/>
      <c r="J1402" s="7"/>
      <c r="L1402" s="85"/>
      <c r="M1402" s="85"/>
      <c r="N1402" s="99"/>
    </row>
    <row r="1403" spans="1:14" s="6" customFormat="1" hidden="1">
      <c r="A1403" s="87"/>
      <c r="G1403" s="3"/>
      <c r="J1403" s="7"/>
      <c r="L1403" s="85"/>
      <c r="M1403" s="85"/>
      <c r="N1403" s="99"/>
    </row>
    <row r="1404" spans="1:14" s="6" customFormat="1" hidden="1">
      <c r="A1404" s="87"/>
      <c r="G1404" s="3"/>
      <c r="J1404" s="7"/>
      <c r="L1404" s="85"/>
      <c r="M1404" s="85"/>
      <c r="N1404" s="99"/>
    </row>
    <row r="1405" spans="1:14" s="6" customFormat="1" hidden="1">
      <c r="A1405" s="87"/>
      <c r="G1405" s="3"/>
      <c r="J1405" s="7"/>
      <c r="L1405" s="85"/>
      <c r="M1405" s="85"/>
      <c r="N1405" s="99"/>
    </row>
    <row r="1406" spans="1:14" s="6" customFormat="1" hidden="1">
      <c r="A1406" s="87"/>
      <c r="G1406" s="3"/>
      <c r="J1406" s="7"/>
      <c r="L1406" s="85"/>
      <c r="M1406" s="85"/>
      <c r="N1406" s="99"/>
    </row>
    <row r="1407" spans="1:14" s="6" customFormat="1" hidden="1">
      <c r="A1407" s="87"/>
      <c r="G1407" s="3"/>
      <c r="J1407" s="7"/>
      <c r="L1407" s="85"/>
      <c r="M1407" s="85"/>
      <c r="N1407" s="99"/>
    </row>
    <row r="1408" spans="1:14" s="6" customFormat="1" hidden="1">
      <c r="A1408" s="87"/>
      <c r="G1408" s="3"/>
      <c r="J1408" s="7"/>
      <c r="L1408" s="85"/>
      <c r="M1408" s="85"/>
      <c r="N1408" s="99"/>
    </row>
    <row r="1409" spans="1:14" s="6" customFormat="1" hidden="1">
      <c r="A1409" s="87"/>
      <c r="G1409" s="3"/>
      <c r="J1409" s="7"/>
      <c r="L1409" s="85"/>
      <c r="M1409" s="85"/>
      <c r="N1409" s="99"/>
    </row>
    <row r="1410" spans="1:14" s="6" customFormat="1" hidden="1">
      <c r="A1410" s="87"/>
      <c r="G1410" s="3"/>
      <c r="J1410" s="7"/>
      <c r="L1410" s="85"/>
      <c r="M1410" s="85"/>
      <c r="N1410" s="99"/>
    </row>
    <row r="1411" spans="1:14" s="6" customFormat="1" hidden="1">
      <c r="A1411" s="87"/>
      <c r="G1411" s="3"/>
      <c r="J1411" s="7"/>
      <c r="L1411" s="85"/>
      <c r="M1411" s="85"/>
      <c r="N1411" s="99"/>
    </row>
    <row r="1412" spans="1:14" s="6" customFormat="1" hidden="1">
      <c r="A1412" s="87"/>
      <c r="G1412" s="3"/>
      <c r="J1412" s="7"/>
      <c r="L1412" s="85"/>
      <c r="M1412" s="85"/>
      <c r="N1412" s="99"/>
    </row>
    <row r="1413" spans="1:14" s="6" customFormat="1" hidden="1">
      <c r="A1413" s="87"/>
      <c r="G1413" s="3"/>
      <c r="J1413" s="7"/>
      <c r="L1413" s="85"/>
      <c r="M1413" s="85"/>
      <c r="N1413" s="99"/>
    </row>
    <row r="1414" spans="1:14" s="6" customFormat="1" hidden="1">
      <c r="A1414" s="87"/>
      <c r="G1414" s="3"/>
      <c r="J1414" s="7"/>
      <c r="L1414" s="85"/>
      <c r="M1414" s="85"/>
      <c r="N1414" s="99"/>
    </row>
    <row r="1415" spans="1:14" s="6" customFormat="1" hidden="1">
      <c r="A1415" s="87"/>
      <c r="G1415" s="3"/>
      <c r="J1415" s="7"/>
      <c r="L1415" s="85"/>
      <c r="M1415" s="85"/>
      <c r="N1415" s="99"/>
    </row>
    <row r="1416" spans="1:14" s="6" customFormat="1" hidden="1">
      <c r="A1416" s="87"/>
      <c r="G1416" s="3"/>
      <c r="J1416" s="7"/>
      <c r="L1416" s="85"/>
      <c r="M1416" s="85"/>
      <c r="N1416" s="99"/>
    </row>
    <row r="1417" spans="1:14" s="6" customFormat="1" hidden="1">
      <c r="A1417" s="87"/>
      <c r="G1417" s="3"/>
      <c r="J1417" s="7"/>
      <c r="L1417" s="85"/>
      <c r="M1417" s="85"/>
      <c r="N1417" s="99"/>
    </row>
    <row r="1418" spans="1:14" s="6" customFormat="1" hidden="1">
      <c r="A1418" s="87"/>
      <c r="G1418" s="3"/>
      <c r="J1418" s="7"/>
      <c r="L1418" s="85"/>
      <c r="M1418" s="85"/>
      <c r="N1418" s="99"/>
    </row>
    <row r="1419" spans="1:14" s="6" customFormat="1" hidden="1">
      <c r="A1419" s="87"/>
      <c r="G1419" s="3"/>
      <c r="J1419" s="7"/>
      <c r="L1419" s="85"/>
      <c r="M1419" s="85"/>
      <c r="N1419" s="99"/>
    </row>
    <row r="1420" spans="1:14" s="6" customFormat="1" hidden="1">
      <c r="A1420" s="87"/>
      <c r="G1420" s="3"/>
      <c r="J1420" s="7"/>
      <c r="L1420" s="85"/>
      <c r="M1420" s="85"/>
      <c r="N1420" s="99"/>
    </row>
    <row r="1421" spans="1:14" s="6" customFormat="1" hidden="1">
      <c r="A1421" s="87"/>
      <c r="G1421" s="3"/>
      <c r="J1421" s="7"/>
      <c r="L1421" s="85"/>
      <c r="M1421" s="85"/>
      <c r="N1421" s="99"/>
    </row>
    <row r="1422" spans="1:14" s="6" customFormat="1" hidden="1">
      <c r="A1422" s="87"/>
      <c r="G1422" s="3"/>
      <c r="J1422" s="7"/>
      <c r="L1422" s="85"/>
      <c r="M1422" s="85"/>
      <c r="N1422" s="99"/>
    </row>
    <row r="1423" spans="1:14" s="6" customFormat="1" hidden="1">
      <c r="A1423" s="87"/>
      <c r="G1423" s="3"/>
      <c r="J1423" s="7"/>
      <c r="L1423" s="85"/>
      <c r="M1423" s="85"/>
      <c r="N1423" s="99"/>
    </row>
    <row r="1424" spans="1:14" s="6" customFormat="1" hidden="1">
      <c r="A1424" s="87"/>
      <c r="G1424" s="3"/>
      <c r="J1424" s="7"/>
      <c r="L1424" s="85"/>
      <c r="M1424" s="85"/>
      <c r="N1424" s="99"/>
    </row>
    <row r="1425" spans="1:14" s="6" customFormat="1" hidden="1">
      <c r="A1425" s="87"/>
      <c r="G1425" s="3"/>
      <c r="J1425" s="7"/>
      <c r="L1425" s="85"/>
      <c r="M1425" s="85"/>
      <c r="N1425" s="99"/>
    </row>
    <row r="1426" spans="1:14" s="6" customFormat="1" hidden="1">
      <c r="A1426" s="87"/>
      <c r="G1426" s="3"/>
      <c r="J1426" s="7"/>
      <c r="L1426" s="85"/>
      <c r="M1426" s="85"/>
      <c r="N1426" s="99"/>
    </row>
    <row r="1427" spans="1:14" s="6" customFormat="1" hidden="1">
      <c r="A1427" s="87"/>
      <c r="G1427" s="3"/>
      <c r="J1427" s="7"/>
      <c r="L1427" s="85"/>
      <c r="M1427" s="85"/>
      <c r="N1427" s="99"/>
    </row>
    <row r="1428" spans="1:14" s="6" customFormat="1" hidden="1">
      <c r="A1428" s="87"/>
      <c r="G1428" s="3"/>
      <c r="J1428" s="7"/>
      <c r="L1428" s="85"/>
      <c r="M1428" s="85"/>
      <c r="N1428" s="99"/>
    </row>
    <row r="1429" spans="1:14" s="6" customFormat="1" hidden="1">
      <c r="A1429" s="87"/>
      <c r="G1429" s="3"/>
      <c r="J1429" s="7"/>
      <c r="L1429" s="85"/>
      <c r="M1429" s="85"/>
      <c r="N1429" s="99"/>
    </row>
    <row r="1430" spans="1:14" s="6" customFormat="1" hidden="1">
      <c r="A1430" s="87"/>
      <c r="G1430" s="3"/>
      <c r="J1430" s="7"/>
      <c r="L1430" s="85"/>
      <c r="M1430" s="85"/>
      <c r="N1430" s="99"/>
    </row>
    <row r="1431" spans="1:14" s="6" customFormat="1" hidden="1">
      <c r="A1431" s="87"/>
      <c r="G1431" s="3"/>
      <c r="J1431" s="7"/>
      <c r="L1431" s="85"/>
      <c r="M1431" s="85"/>
      <c r="N1431" s="99"/>
    </row>
    <row r="1432" spans="1:14" s="6" customFormat="1" hidden="1">
      <c r="A1432" s="87"/>
      <c r="G1432" s="3"/>
      <c r="J1432" s="7"/>
      <c r="L1432" s="85"/>
      <c r="M1432" s="85"/>
      <c r="N1432" s="99"/>
    </row>
    <row r="1433" spans="1:14" s="6" customFormat="1" hidden="1">
      <c r="A1433" s="87"/>
      <c r="G1433" s="3"/>
      <c r="J1433" s="7"/>
      <c r="L1433" s="85"/>
      <c r="M1433" s="85"/>
      <c r="N1433" s="99"/>
    </row>
    <row r="1434" spans="1:14" s="6" customFormat="1" hidden="1">
      <c r="A1434" s="87"/>
      <c r="G1434" s="3"/>
      <c r="J1434" s="7"/>
      <c r="L1434" s="85"/>
      <c r="M1434" s="85"/>
      <c r="N1434" s="99"/>
    </row>
    <row r="1435" spans="1:14" s="6" customFormat="1" hidden="1">
      <c r="A1435" s="87"/>
      <c r="G1435" s="3"/>
      <c r="J1435" s="7"/>
      <c r="L1435" s="85"/>
      <c r="M1435" s="85"/>
      <c r="N1435" s="99"/>
    </row>
    <row r="1436" spans="1:14" s="6" customFormat="1" hidden="1">
      <c r="A1436" s="87"/>
      <c r="G1436" s="3"/>
      <c r="J1436" s="7"/>
      <c r="L1436" s="85"/>
      <c r="M1436" s="85"/>
      <c r="N1436" s="99"/>
    </row>
    <row r="1437" spans="1:14" s="6" customFormat="1" hidden="1">
      <c r="A1437" s="87"/>
      <c r="G1437" s="3"/>
      <c r="J1437" s="7"/>
      <c r="L1437" s="85"/>
      <c r="M1437" s="85"/>
      <c r="N1437" s="99"/>
    </row>
    <row r="1438" spans="1:14" s="6" customFormat="1" hidden="1">
      <c r="A1438" s="87"/>
      <c r="G1438" s="3"/>
      <c r="J1438" s="7"/>
      <c r="L1438" s="85"/>
      <c r="M1438" s="85"/>
      <c r="N1438" s="99"/>
    </row>
    <row r="1439" spans="1:14" s="6" customFormat="1" hidden="1">
      <c r="A1439" s="87"/>
      <c r="G1439" s="3"/>
      <c r="J1439" s="7"/>
      <c r="L1439" s="85"/>
      <c r="M1439" s="85"/>
      <c r="N1439" s="99"/>
    </row>
    <row r="1440" spans="1:14" s="6" customFormat="1" hidden="1">
      <c r="A1440" s="87"/>
      <c r="G1440" s="3"/>
      <c r="J1440" s="7"/>
      <c r="L1440" s="85"/>
      <c r="M1440" s="85"/>
      <c r="N1440" s="99"/>
    </row>
    <row r="1441" spans="1:14" s="6" customFormat="1" hidden="1">
      <c r="A1441" s="87"/>
      <c r="G1441" s="3"/>
      <c r="J1441" s="7"/>
      <c r="L1441" s="85"/>
      <c r="M1441" s="85"/>
      <c r="N1441" s="99"/>
    </row>
    <row r="1442" spans="1:14" s="6" customFormat="1" hidden="1">
      <c r="A1442" s="87"/>
      <c r="G1442" s="3"/>
      <c r="J1442" s="7"/>
      <c r="L1442" s="85"/>
      <c r="M1442" s="85"/>
      <c r="N1442" s="99"/>
    </row>
    <row r="1443" spans="1:14" s="6" customFormat="1" hidden="1">
      <c r="A1443" s="87"/>
      <c r="G1443" s="3"/>
      <c r="J1443" s="7"/>
      <c r="L1443" s="85"/>
      <c r="M1443" s="85"/>
      <c r="N1443" s="99"/>
    </row>
    <row r="1444" spans="1:14" s="6" customFormat="1" hidden="1">
      <c r="A1444" s="87"/>
      <c r="G1444" s="3"/>
      <c r="J1444" s="7"/>
      <c r="L1444" s="85"/>
      <c r="M1444" s="85"/>
      <c r="N1444" s="99"/>
    </row>
    <row r="1445" spans="1:14" s="6" customFormat="1" hidden="1">
      <c r="A1445" s="87"/>
      <c r="G1445" s="3"/>
      <c r="J1445" s="7"/>
      <c r="L1445" s="85"/>
      <c r="M1445" s="85"/>
      <c r="N1445" s="99"/>
    </row>
    <row r="1446" spans="1:14" s="6" customFormat="1" hidden="1">
      <c r="A1446" s="87"/>
      <c r="G1446" s="3"/>
      <c r="J1446" s="7"/>
      <c r="L1446" s="85"/>
      <c r="M1446" s="85"/>
      <c r="N1446" s="99"/>
    </row>
    <row r="1447" spans="1:14" s="6" customFormat="1" hidden="1">
      <c r="A1447" s="87"/>
      <c r="G1447" s="3"/>
      <c r="J1447" s="7"/>
      <c r="L1447" s="85"/>
      <c r="M1447" s="85"/>
      <c r="N1447" s="99"/>
    </row>
    <row r="1448" spans="1:14" s="6" customFormat="1" hidden="1">
      <c r="A1448" s="87"/>
      <c r="G1448" s="3"/>
      <c r="J1448" s="7"/>
      <c r="L1448" s="85"/>
      <c r="M1448" s="85"/>
      <c r="N1448" s="99"/>
    </row>
    <row r="1449" spans="1:14" s="6" customFormat="1" hidden="1">
      <c r="A1449" s="87"/>
      <c r="G1449" s="3"/>
      <c r="J1449" s="7"/>
      <c r="L1449" s="85"/>
      <c r="M1449" s="85"/>
      <c r="N1449" s="99"/>
    </row>
    <row r="1450" spans="1:14" s="6" customFormat="1" hidden="1">
      <c r="A1450" s="87"/>
      <c r="G1450" s="3"/>
      <c r="J1450" s="7"/>
      <c r="L1450" s="85"/>
      <c r="M1450" s="85"/>
      <c r="N1450" s="99"/>
    </row>
    <row r="1451" spans="1:14" s="6" customFormat="1" hidden="1">
      <c r="A1451" s="87"/>
      <c r="G1451" s="3"/>
      <c r="J1451" s="7"/>
      <c r="L1451" s="85"/>
      <c r="M1451" s="85"/>
      <c r="N1451" s="99"/>
    </row>
    <row r="1452" spans="1:14" s="6" customFormat="1" hidden="1">
      <c r="A1452" s="87"/>
      <c r="G1452" s="3"/>
      <c r="J1452" s="7"/>
      <c r="L1452" s="85"/>
      <c r="M1452" s="85"/>
      <c r="N1452" s="99"/>
    </row>
    <row r="1453" spans="1:14" s="6" customFormat="1" hidden="1">
      <c r="A1453" s="87"/>
      <c r="G1453" s="3"/>
      <c r="J1453" s="7"/>
      <c r="L1453" s="85"/>
      <c r="M1453" s="85"/>
      <c r="N1453" s="99"/>
    </row>
    <row r="1454" spans="1:14" s="6" customFormat="1" hidden="1">
      <c r="A1454" s="87"/>
      <c r="G1454" s="3"/>
      <c r="J1454" s="7"/>
      <c r="L1454" s="85"/>
      <c r="M1454" s="85"/>
      <c r="N1454" s="99"/>
    </row>
    <row r="1455" spans="1:14" s="6" customFormat="1" hidden="1">
      <c r="A1455" s="87"/>
      <c r="G1455" s="3"/>
      <c r="J1455" s="7"/>
      <c r="L1455" s="85"/>
      <c r="M1455" s="85"/>
      <c r="N1455" s="99"/>
    </row>
    <row r="1456" spans="1:14" s="6" customFormat="1" hidden="1">
      <c r="A1456" s="87"/>
      <c r="G1456" s="3"/>
      <c r="J1456" s="7"/>
      <c r="L1456" s="85"/>
      <c r="M1456" s="85"/>
      <c r="N1456" s="99"/>
    </row>
    <row r="1457" spans="1:14" s="6" customFormat="1" hidden="1">
      <c r="A1457" s="87"/>
      <c r="G1457" s="3"/>
      <c r="J1457" s="7"/>
      <c r="L1457" s="85"/>
      <c r="M1457" s="85"/>
      <c r="N1457" s="99"/>
    </row>
    <row r="1458" spans="1:14" s="6" customFormat="1" hidden="1">
      <c r="A1458" s="87"/>
      <c r="G1458" s="3"/>
      <c r="J1458" s="7"/>
      <c r="L1458" s="85"/>
      <c r="M1458" s="85"/>
      <c r="N1458" s="99"/>
    </row>
    <row r="1459" spans="1:14" s="6" customFormat="1" hidden="1">
      <c r="A1459" s="87"/>
      <c r="G1459" s="3"/>
      <c r="J1459" s="7"/>
      <c r="L1459" s="85"/>
      <c r="M1459" s="85"/>
      <c r="N1459" s="99"/>
    </row>
    <row r="1460" spans="1:14" s="6" customFormat="1" hidden="1">
      <c r="A1460" s="87"/>
      <c r="G1460" s="3"/>
      <c r="J1460" s="7"/>
      <c r="L1460" s="85"/>
      <c r="M1460" s="85"/>
      <c r="N1460" s="99"/>
    </row>
    <row r="1461" spans="1:14" s="6" customFormat="1" hidden="1">
      <c r="A1461" s="87"/>
      <c r="G1461" s="3"/>
      <c r="J1461" s="7"/>
      <c r="L1461" s="85"/>
      <c r="M1461" s="85"/>
      <c r="N1461" s="99"/>
    </row>
    <row r="1462" spans="1:14" s="6" customFormat="1" hidden="1">
      <c r="A1462" s="87"/>
      <c r="G1462" s="3"/>
      <c r="J1462" s="7"/>
      <c r="L1462" s="85"/>
      <c r="M1462" s="85"/>
      <c r="N1462" s="99"/>
    </row>
    <row r="1463" spans="1:14" s="6" customFormat="1" hidden="1">
      <c r="A1463" s="87"/>
      <c r="G1463" s="3"/>
      <c r="J1463" s="7"/>
      <c r="L1463" s="85"/>
      <c r="M1463" s="85"/>
      <c r="N1463" s="99"/>
    </row>
    <row r="1464" spans="1:14" s="6" customFormat="1" hidden="1">
      <c r="A1464" s="87"/>
      <c r="G1464" s="3"/>
      <c r="J1464" s="7"/>
      <c r="L1464" s="85"/>
      <c r="M1464" s="85"/>
      <c r="N1464" s="99"/>
    </row>
    <row r="1465" spans="1:14" s="6" customFormat="1" hidden="1">
      <c r="A1465" s="87"/>
      <c r="G1465" s="3"/>
      <c r="J1465" s="7"/>
      <c r="L1465" s="85"/>
      <c r="M1465" s="85"/>
      <c r="N1465" s="99"/>
    </row>
    <row r="1466" spans="1:14" s="6" customFormat="1" hidden="1">
      <c r="A1466" s="87"/>
      <c r="G1466" s="3"/>
      <c r="J1466" s="7"/>
      <c r="L1466" s="85"/>
      <c r="M1466" s="85"/>
      <c r="N1466" s="99"/>
    </row>
    <row r="1467" spans="1:14" s="6" customFormat="1" hidden="1">
      <c r="A1467" s="87"/>
      <c r="G1467" s="3"/>
      <c r="J1467" s="7"/>
      <c r="L1467" s="85"/>
      <c r="M1467" s="85"/>
      <c r="N1467" s="99"/>
    </row>
    <row r="1468" spans="1:14" s="6" customFormat="1" hidden="1">
      <c r="A1468" s="87"/>
      <c r="G1468" s="3"/>
      <c r="J1468" s="7"/>
      <c r="L1468" s="85"/>
      <c r="M1468" s="85"/>
      <c r="N1468" s="99"/>
    </row>
    <row r="1469" spans="1:14" s="6" customFormat="1" hidden="1">
      <c r="A1469" s="87"/>
      <c r="G1469" s="3"/>
      <c r="J1469" s="7"/>
      <c r="L1469" s="85"/>
      <c r="M1469" s="85"/>
      <c r="N1469" s="99"/>
    </row>
    <row r="1470" spans="1:14" s="6" customFormat="1" hidden="1">
      <c r="A1470" s="87"/>
      <c r="G1470" s="3"/>
      <c r="J1470" s="7"/>
      <c r="L1470" s="85"/>
      <c r="M1470" s="85"/>
      <c r="N1470" s="99"/>
    </row>
    <row r="1471" spans="1:14" s="6" customFormat="1" hidden="1">
      <c r="A1471" s="87"/>
      <c r="G1471" s="3"/>
      <c r="J1471" s="7"/>
      <c r="L1471" s="85"/>
      <c r="M1471" s="85"/>
      <c r="N1471" s="99"/>
    </row>
    <row r="1472" spans="1:14" s="6" customFormat="1" hidden="1">
      <c r="A1472" s="87"/>
      <c r="G1472" s="3"/>
      <c r="J1472" s="7"/>
      <c r="L1472" s="85"/>
      <c r="M1472" s="85"/>
      <c r="N1472" s="99"/>
    </row>
    <row r="1473" spans="1:14" s="6" customFormat="1" hidden="1">
      <c r="A1473" s="87"/>
      <c r="G1473" s="3"/>
      <c r="J1473" s="7"/>
      <c r="L1473" s="85"/>
      <c r="M1473" s="85"/>
      <c r="N1473" s="99"/>
    </row>
    <row r="1474" spans="1:14" s="6" customFormat="1" hidden="1">
      <c r="A1474" s="87"/>
      <c r="G1474" s="3"/>
      <c r="J1474" s="7"/>
      <c r="L1474" s="85"/>
      <c r="M1474" s="85"/>
      <c r="N1474" s="99"/>
    </row>
    <row r="1475" spans="1:14" s="6" customFormat="1" hidden="1">
      <c r="A1475" s="87"/>
      <c r="G1475" s="3"/>
      <c r="J1475" s="7"/>
      <c r="L1475" s="85"/>
      <c r="M1475" s="85"/>
      <c r="N1475" s="99"/>
    </row>
    <row r="1476" spans="1:14" s="6" customFormat="1" hidden="1">
      <c r="A1476" s="87"/>
      <c r="G1476" s="3"/>
      <c r="J1476" s="7"/>
      <c r="L1476" s="85"/>
      <c r="M1476" s="85"/>
      <c r="N1476" s="99"/>
    </row>
    <row r="1477" spans="1:14" s="6" customFormat="1" hidden="1">
      <c r="A1477" s="87"/>
      <c r="G1477" s="3"/>
      <c r="J1477" s="7"/>
      <c r="L1477" s="85"/>
      <c r="M1477" s="85"/>
      <c r="N1477" s="99"/>
    </row>
    <row r="1478" spans="1:14" s="6" customFormat="1" hidden="1">
      <c r="A1478" s="87"/>
      <c r="G1478" s="3"/>
      <c r="J1478" s="7"/>
      <c r="L1478" s="85"/>
      <c r="M1478" s="85"/>
      <c r="N1478" s="99"/>
    </row>
    <row r="1479" spans="1:14" s="6" customFormat="1" hidden="1">
      <c r="A1479" s="87"/>
      <c r="G1479" s="3"/>
      <c r="J1479" s="7"/>
      <c r="L1479" s="85"/>
      <c r="M1479" s="85"/>
      <c r="N1479" s="99"/>
    </row>
    <row r="1480" spans="1:14" s="6" customFormat="1" hidden="1">
      <c r="A1480" s="87"/>
      <c r="G1480" s="3"/>
      <c r="J1480" s="7"/>
      <c r="L1480" s="85"/>
      <c r="M1480" s="85"/>
      <c r="N1480" s="99"/>
    </row>
    <row r="1481" spans="1:14" s="6" customFormat="1" hidden="1">
      <c r="A1481" s="87"/>
      <c r="G1481" s="3"/>
      <c r="J1481" s="7"/>
      <c r="L1481" s="85"/>
      <c r="M1481" s="85"/>
      <c r="N1481" s="99"/>
    </row>
    <row r="1482" spans="1:14" s="6" customFormat="1" hidden="1">
      <c r="A1482" s="87"/>
      <c r="G1482" s="3"/>
      <c r="J1482" s="7"/>
      <c r="L1482" s="85"/>
      <c r="M1482" s="85"/>
      <c r="N1482" s="99"/>
    </row>
    <row r="1483" spans="1:14" s="6" customFormat="1" hidden="1">
      <c r="A1483" s="87"/>
      <c r="G1483" s="3"/>
      <c r="J1483" s="7"/>
      <c r="L1483" s="85"/>
      <c r="M1483" s="85"/>
      <c r="N1483" s="99"/>
    </row>
    <row r="1484" spans="1:14" s="6" customFormat="1" hidden="1">
      <c r="A1484" s="87"/>
      <c r="G1484" s="3"/>
      <c r="J1484" s="7"/>
      <c r="L1484" s="85"/>
      <c r="M1484" s="85"/>
      <c r="N1484" s="99"/>
    </row>
    <row r="1485" spans="1:14" s="6" customFormat="1" hidden="1">
      <c r="A1485" s="87"/>
      <c r="G1485" s="3"/>
      <c r="J1485" s="7"/>
      <c r="L1485" s="85"/>
      <c r="M1485" s="85"/>
      <c r="N1485" s="99"/>
    </row>
    <row r="1486" spans="1:14" s="6" customFormat="1" hidden="1">
      <c r="A1486" s="87"/>
      <c r="G1486" s="3"/>
      <c r="J1486" s="7"/>
      <c r="L1486" s="85"/>
      <c r="M1486" s="85"/>
      <c r="N1486" s="99"/>
    </row>
    <row r="1487" spans="1:14" s="6" customFormat="1" hidden="1">
      <c r="A1487" s="87"/>
      <c r="G1487" s="3"/>
      <c r="J1487" s="7"/>
      <c r="L1487" s="85"/>
      <c r="M1487" s="85"/>
      <c r="N1487" s="99"/>
    </row>
    <row r="1488" spans="1:14" s="6" customFormat="1" hidden="1">
      <c r="A1488" s="87"/>
      <c r="G1488" s="3"/>
      <c r="J1488" s="7"/>
      <c r="L1488" s="85"/>
      <c r="M1488" s="85"/>
      <c r="N1488" s="99"/>
    </row>
    <row r="1489" spans="1:14" s="6" customFormat="1" hidden="1">
      <c r="A1489" s="87"/>
      <c r="G1489" s="3"/>
      <c r="J1489" s="7"/>
      <c r="L1489" s="85"/>
      <c r="M1489" s="85"/>
      <c r="N1489" s="99"/>
    </row>
    <row r="1490" spans="1:14" s="6" customFormat="1" hidden="1">
      <c r="A1490" s="87"/>
      <c r="G1490" s="3"/>
      <c r="J1490" s="7"/>
      <c r="L1490" s="85"/>
      <c r="M1490" s="85"/>
      <c r="N1490" s="99"/>
    </row>
    <row r="1491" spans="1:14" s="6" customFormat="1" hidden="1">
      <c r="A1491" s="87"/>
      <c r="G1491" s="3"/>
      <c r="J1491" s="7"/>
      <c r="L1491" s="85"/>
      <c r="M1491" s="85"/>
      <c r="N1491" s="99"/>
    </row>
    <row r="1492" spans="1:14" s="6" customFormat="1" hidden="1">
      <c r="A1492" s="87"/>
      <c r="G1492" s="3"/>
      <c r="J1492" s="7"/>
      <c r="L1492" s="85"/>
      <c r="M1492" s="85"/>
      <c r="N1492" s="99"/>
    </row>
    <row r="1493" spans="1:14" s="6" customFormat="1" hidden="1">
      <c r="A1493" s="87"/>
      <c r="G1493" s="3"/>
      <c r="J1493" s="7"/>
      <c r="L1493" s="85"/>
      <c r="M1493" s="85"/>
      <c r="N1493" s="99"/>
    </row>
    <row r="1494" spans="1:14" s="6" customFormat="1" hidden="1">
      <c r="A1494" s="87"/>
      <c r="G1494" s="3"/>
      <c r="J1494" s="7"/>
      <c r="L1494" s="85"/>
      <c r="M1494" s="85"/>
      <c r="N1494" s="99"/>
    </row>
    <row r="1495" spans="1:14" s="6" customFormat="1" hidden="1">
      <c r="A1495" s="87"/>
      <c r="G1495" s="3"/>
      <c r="J1495" s="7"/>
      <c r="L1495" s="85"/>
      <c r="M1495" s="85"/>
      <c r="N1495" s="99"/>
    </row>
    <row r="1496" spans="1:14" s="6" customFormat="1" hidden="1">
      <c r="A1496" s="87"/>
      <c r="G1496" s="3"/>
      <c r="J1496" s="7"/>
      <c r="L1496" s="85"/>
      <c r="M1496" s="85"/>
      <c r="N1496" s="99"/>
    </row>
    <row r="1497" spans="1:14" s="6" customFormat="1" hidden="1">
      <c r="A1497" s="87"/>
      <c r="G1497" s="3"/>
      <c r="J1497" s="7"/>
      <c r="L1497" s="85"/>
      <c r="M1497" s="85"/>
      <c r="N1497" s="99"/>
    </row>
    <row r="1498" spans="1:14" s="6" customFormat="1" hidden="1">
      <c r="A1498" s="87"/>
      <c r="G1498" s="3"/>
      <c r="J1498" s="7"/>
      <c r="L1498" s="85"/>
      <c r="M1498" s="85"/>
      <c r="N1498" s="99"/>
    </row>
    <row r="1499" spans="1:14" s="6" customFormat="1" hidden="1">
      <c r="A1499" s="87"/>
      <c r="G1499" s="3"/>
      <c r="J1499" s="7"/>
      <c r="L1499" s="85"/>
      <c r="M1499" s="85"/>
      <c r="N1499" s="99"/>
    </row>
    <row r="1500" spans="1:14" s="6" customFormat="1" hidden="1">
      <c r="A1500" s="87"/>
      <c r="G1500" s="3"/>
      <c r="J1500" s="7"/>
      <c r="L1500" s="85"/>
      <c r="M1500" s="85"/>
      <c r="N1500" s="99"/>
    </row>
    <row r="1501" spans="1:14" s="6" customFormat="1" hidden="1">
      <c r="A1501" s="87"/>
      <c r="G1501" s="3"/>
      <c r="J1501" s="7"/>
      <c r="L1501" s="85"/>
      <c r="M1501" s="85"/>
      <c r="N1501" s="99"/>
    </row>
    <row r="1502" spans="1:14" s="6" customFormat="1" hidden="1">
      <c r="A1502" s="87"/>
      <c r="G1502" s="3"/>
      <c r="J1502" s="7"/>
      <c r="L1502" s="85"/>
      <c r="M1502" s="85"/>
      <c r="N1502" s="99"/>
    </row>
    <row r="1503" spans="1:14" s="6" customFormat="1" hidden="1">
      <c r="A1503" s="87"/>
      <c r="G1503" s="3"/>
      <c r="J1503" s="7"/>
      <c r="L1503" s="85"/>
      <c r="M1503" s="85"/>
      <c r="N1503" s="99"/>
    </row>
    <row r="1504" spans="1:14" s="6" customFormat="1" hidden="1">
      <c r="A1504" s="87"/>
      <c r="G1504" s="3"/>
      <c r="J1504" s="7"/>
      <c r="L1504" s="85"/>
      <c r="M1504" s="85"/>
      <c r="N1504" s="99"/>
    </row>
    <row r="1505" spans="1:14" s="6" customFormat="1" hidden="1">
      <c r="A1505" s="87"/>
      <c r="G1505" s="3"/>
      <c r="J1505" s="7"/>
      <c r="L1505" s="85"/>
      <c r="M1505" s="85"/>
      <c r="N1505" s="99"/>
    </row>
    <row r="1506" spans="1:14" s="6" customFormat="1" hidden="1">
      <c r="A1506" s="87"/>
      <c r="G1506" s="3"/>
      <c r="J1506" s="7"/>
      <c r="L1506" s="85"/>
      <c r="M1506" s="85"/>
      <c r="N1506" s="99"/>
    </row>
    <row r="1507" spans="1:14" s="6" customFormat="1" hidden="1">
      <c r="A1507" s="87"/>
      <c r="G1507" s="3"/>
      <c r="J1507" s="7"/>
      <c r="L1507" s="85"/>
      <c r="M1507" s="85"/>
      <c r="N1507" s="99"/>
    </row>
    <row r="1508" spans="1:14" s="6" customFormat="1" hidden="1">
      <c r="A1508" s="87"/>
      <c r="G1508" s="3"/>
      <c r="J1508" s="7"/>
      <c r="L1508" s="85"/>
      <c r="M1508" s="85"/>
      <c r="N1508" s="99"/>
    </row>
    <row r="1509" spans="1:14" s="6" customFormat="1" hidden="1">
      <c r="A1509" s="87"/>
      <c r="G1509" s="3"/>
      <c r="J1509" s="7"/>
      <c r="L1509" s="85"/>
      <c r="M1509" s="85"/>
      <c r="N1509" s="99"/>
    </row>
    <row r="1510" spans="1:14" s="6" customFormat="1" hidden="1">
      <c r="A1510" s="87"/>
      <c r="G1510" s="3"/>
      <c r="J1510" s="7"/>
      <c r="L1510" s="85"/>
      <c r="M1510" s="85"/>
      <c r="N1510" s="99"/>
    </row>
    <row r="1511" spans="1:14" s="6" customFormat="1" hidden="1">
      <c r="A1511" s="87"/>
      <c r="G1511" s="3"/>
      <c r="J1511" s="7"/>
      <c r="L1511" s="85"/>
      <c r="M1511" s="85"/>
      <c r="N1511" s="99"/>
    </row>
    <row r="1512" spans="1:14" s="6" customFormat="1" hidden="1">
      <c r="A1512" s="87"/>
      <c r="G1512" s="3"/>
      <c r="J1512" s="7"/>
      <c r="L1512" s="85"/>
      <c r="M1512" s="85"/>
      <c r="N1512" s="99"/>
    </row>
    <row r="1513" spans="1:14" s="6" customFormat="1" hidden="1">
      <c r="A1513" s="87"/>
      <c r="G1513" s="3"/>
      <c r="J1513" s="7"/>
      <c r="L1513" s="85"/>
      <c r="M1513" s="85"/>
      <c r="N1513" s="99"/>
    </row>
    <row r="1514" spans="1:14" s="6" customFormat="1" hidden="1">
      <c r="A1514" s="87"/>
      <c r="G1514" s="3"/>
      <c r="J1514" s="7"/>
      <c r="L1514" s="85"/>
      <c r="M1514" s="85"/>
      <c r="N1514" s="99"/>
    </row>
    <row r="1515" spans="1:14" s="6" customFormat="1" hidden="1">
      <c r="A1515" s="87"/>
      <c r="G1515" s="3"/>
      <c r="J1515" s="7"/>
      <c r="L1515" s="85"/>
      <c r="M1515" s="85"/>
      <c r="N1515" s="99"/>
    </row>
    <row r="1516" spans="1:14" s="6" customFormat="1" hidden="1">
      <c r="A1516" s="87"/>
      <c r="G1516" s="3"/>
      <c r="J1516" s="7"/>
      <c r="L1516" s="85"/>
      <c r="M1516" s="85"/>
      <c r="N1516" s="99"/>
    </row>
    <row r="1517" spans="1:14" s="6" customFormat="1" hidden="1">
      <c r="A1517" s="87"/>
      <c r="G1517" s="3"/>
      <c r="J1517" s="7"/>
      <c r="L1517" s="85"/>
      <c r="M1517" s="85"/>
      <c r="N1517" s="99"/>
    </row>
    <row r="1518" spans="1:14" s="6" customFormat="1" hidden="1">
      <c r="A1518" s="87"/>
      <c r="G1518" s="3"/>
      <c r="J1518" s="7"/>
      <c r="L1518" s="85"/>
      <c r="M1518" s="85"/>
      <c r="N1518" s="99"/>
    </row>
    <row r="1519" spans="1:14" s="6" customFormat="1" hidden="1">
      <c r="A1519" s="87"/>
      <c r="G1519" s="3"/>
      <c r="J1519" s="7"/>
      <c r="L1519" s="85"/>
      <c r="M1519" s="85"/>
      <c r="N1519" s="99"/>
    </row>
    <row r="1520" spans="1:14" s="6" customFormat="1" hidden="1">
      <c r="A1520" s="87"/>
      <c r="G1520" s="3"/>
      <c r="J1520" s="7"/>
      <c r="L1520" s="85"/>
      <c r="M1520" s="85"/>
      <c r="N1520" s="99"/>
    </row>
    <row r="1521" spans="1:14" s="6" customFormat="1" hidden="1">
      <c r="A1521" s="87"/>
      <c r="G1521" s="3"/>
      <c r="J1521" s="7"/>
      <c r="L1521" s="85"/>
      <c r="M1521" s="85"/>
      <c r="N1521" s="99"/>
    </row>
    <row r="1522" spans="1:14" s="6" customFormat="1" hidden="1">
      <c r="A1522" s="87"/>
      <c r="G1522" s="3"/>
      <c r="J1522" s="7"/>
      <c r="L1522" s="85"/>
      <c r="M1522" s="85"/>
      <c r="N1522" s="99"/>
    </row>
    <row r="1523" spans="1:14" s="6" customFormat="1" hidden="1">
      <c r="A1523" s="87"/>
      <c r="G1523" s="3"/>
      <c r="J1523" s="7"/>
      <c r="L1523" s="85"/>
      <c r="M1523" s="85"/>
      <c r="N1523" s="99"/>
    </row>
    <row r="1524" spans="1:14" s="6" customFormat="1" hidden="1">
      <c r="A1524" s="87"/>
      <c r="G1524" s="3"/>
      <c r="J1524" s="7"/>
      <c r="L1524" s="85"/>
      <c r="M1524" s="85"/>
      <c r="N1524" s="99"/>
    </row>
    <row r="1525" spans="1:14" s="6" customFormat="1" hidden="1">
      <c r="A1525" s="87"/>
      <c r="G1525" s="3"/>
      <c r="J1525" s="7"/>
      <c r="L1525" s="85"/>
      <c r="M1525" s="85"/>
      <c r="N1525" s="99"/>
    </row>
    <row r="1526" spans="1:14" s="6" customFormat="1" hidden="1">
      <c r="A1526" s="87"/>
      <c r="G1526" s="3"/>
      <c r="J1526" s="7"/>
      <c r="L1526" s="85"/>
      <c r="M1526" s="85"/>
      <c r="N1526" s="99"/>
    </row>
    <row r="1527" spans="1:14" s="6" customFormat="1" hidden="1">
      <c r="A1527" s="87"/>
      <c r="G1527" s="3"/>
      <c r="J1527" s="7"/>
      <c r="L1527" s="85"/>
      <c r="M1527" s="85"/>
      <c r="N1527" s="99"/>
    </row>
    <row r="1528" spans="1:14" s="6" customFormat="1" hidden="1">
      <c r="A1528" s="87"/>
      <c r="G1528" s="3"/>
      <c r="J1528" s="7"/>
      <c r="L1528" s="85"/>
      <c r="M1528" s="85"/>
      <c r="N1528" s="99"/>
    </row>
    <row r="1529" spans="1:14" s="6" customFormat="1" hidden="1">
      <c r="A1529" s="87"/>
      <c r="G1529" s="3"/>
      <c r="J1529" s="7"/>
      <c r="L1529" s="85"/>
      <c r="M1529" s="85"/>
      <c r="N1529" s="99"/>
    </row>
    <row r="1530" spans="1:14" s="6" customFormat="1" hidden="1">
      <c r="A1530" s="87"/>
      <c r="G1530" s="3"/>
      <c r="J1530" s="7"/>
      <c r="L1530" s="85"/>
      <c r="M1530" s="85"/>
      <c r="N1530" s="99"/>
    </row>
    <row r="1531" spans="1:14" s="6" customFormat="1" hidden="1">
      <c r="A1531" s="87"/>
      <c r="G1531" s="3"/>
      <c r="J1531" s="7"/>
      <c r="L1531" s="85"/>
      <c r="M1531" s="85"/>
      <c r="N1531" s="99"/>
    </row>
    <row r="1532" spans="1:14" s="6" customFormat="1" hidden="1">
      <c r="A1532" s="87"/>
      <c r="G1532" s="3"/>
      <c r="J1532" s="7"/>
      <c r="L1532" s="85"/>
      <c r="M1532" s="85"/>
      <c r="N1532" s="99"/>
    </row>
    <row r="1533" spans="1:14" s="6" customFormat="1" hidden="1">
      <c r="A1533" s="87"/>
      <c r="G1533" s="3"/>
      <c r="J1533" s="7"/>
      <c r="L1533" s="85"/>
      <c r="M1533" s="85"/>
      <c r="N1533" s="99"/>
    </row>
    <row r="1534" spans="1:14" s="6" customFormat="1" hidden="1">
      <c r="A1534" s="87"/>
      <c r="G1534" s="3"/>
      <c r="J1534" s="7"/>
      <c r="L1534" s="85"/>
      <c r="M1534" s="85"/>
      <c r="N1534" s="99"/>
    </row>
    <row r="1535" spans="1:14" s="6" customFormat="1" hidden="1">
      <c r="A1535" s="87"/>
      <c r="G1535" s="3"/>
      <c r="J1535" s="7"/>
      <c r="L1535" s="85"/>
      <c r="M1535" s="85"/>
      <c r="N1535" s="99"/>
    </row>
    <row r="1536" spans="1:14" s="6" customFormat="1" hidden="1">
      <c r="A1536" s="87"/>
      <c r="G1536" s="3"/>
      <c r="J1536" s="7"/>
      <c r="L1536" s="85"/>
      <c r="M1536" s="85"/>
      <c r="N1536" s="99"/>
    </row>
    <row r="1537" spans="1:14" s="6" customFormat="1" hidden="1">
      <c r="A1537" s="87"/>
      <c r="G1537" s="3"/>
      <c r="J1537" s="7"/>
      <c r="L1537" s="85"/>
      <c r="M1537" s="85"/>
      <c r="N1537" s="99"/>
    </row>
    <row r="1538" spans="1:14" s="6" customFormat="1" hidden="1">
      <c r="A1538" s="87"/>
      <c r="G1538" s="3"/>
      <c r="J1538" s="7"/>
      <c r="L1538" s="85"/>
      <c r="M1538" s="85"/>
      <c r="N1538" s="99"/>
    </row>
    <row r="1539" spans="1:14" s="6" customFormat="1" hidden="1">
      <c r="A1539" s="87"/>
      <c r="G1539" s="3"/>
      <c r="J1539" s="7"/>
      <c r="L1539" s="85"/>
      <c r="M1539" s="85"/>
      <c r="N1539" s="99"/>
    </row>
    <row r="1540" spans="1:14" s="6" customFormat="1" hidden="1">
      <c r="A1540" s="87"/>
      <c r="G1540" s="3"/>
      <c r="J1540" s="7"/>
      <c r="L1540" s="85"/>
      <c r="M1540" s="85"/>
      <c r="N1540" s="99"/>
    </row>
    <row r="1541" spans="1:14" s="6" customFormat="1" hidden="1">
      <c r="A1541" s="87"/>
      <c r="G1541" s="3"/>
      <c r="J1541" s="7"/>
      <c r="L1541" s="85"/>
      <c r="M1541" s="85"/>
      <c r="N1541" s="99"/>
    </row>
    <row r="1542" spans="1:14" s="6" customFormat="1" hidden="1">
      <c r="A1542" s="87"/>
      <c r="G1542" s="3"/>
      <c r="J1542" s="7"/>
      <c r="L1542" s="85"/>
      <c r="M1542" s="85"/>
      <c r="N1542" s="99"/>
    </row>
    <row r="1543" spans="1:14" s="6" customFormat="1" hidden="1">
      <c r="A1543" s="87"/>
      <c r="G1543" s="3"/>
      <c r="J1543" s="7"/>
      <c r="L1543" s="85"/>
      <c r="M1543" s="85"/>
      <c r="N1543" s="99"/>
    </row>
    <row r="1544" spans="1:14" s="6" customFormat="1" hidden="1">
      <c r="A1544" s="87"/>
      <c r="G1544" s="3"/>
      <c r="J1544" s="7"/>
      <c r="L1544" s="85"/>
      <c r="M1544" s="85"/>
      <c r="N1544" s="99"/>
    </row>
    <row r="1545" spans="1:14" s="6" customFormat="1" hidden="1">
      <c r="A1545" s="87"/>
      <c r="G1545" s="3"/>
      <c r="J1545" s="7"/>
      <c r="L1545" s="85"/>
      <c r="M1545" s="85"/>
      <c r="N1545" s="99"/>
    </row>
    <row r="1546" spans="1:14" s="6" customFormat="1" hidden="1">
      <c r="A1546" s="87"/>
      <c r="G1546" s="3"/>
      <c r="J1546" s="7"/>
      <c r="L1546" s="85"/>
      <c r="M1546" s="85"/>
      <c r="N1546" s="99"/>
    </row>
    <row r="1547" spans="1:14" s="6" customFormat="1" hidden="1">
      <c r="A1547" s="87"/>
      <c r="G1547" s="3"/>
      <c r="J1547" s="7"/>
      <c r="L1547" s="85"/>
      <c r="M1547" s="85"/>
      <c r="N1547" s="99"/>
    </row>
    <row r="1548" spans="1:14" s="6" customFormat="1" hidden="1">
      <c r="A1548" s="87"/>
      <c r="G1548" s="3"/>
      <c r="J1548" s="7"/>
      <c r="L1548" s="85"/>
      <c r="M1548" s="85"/>
      <c r="N1548" s="99"/>
    </row>
    <row r="1549" spans="1:14" s="6" customFormat="1" hidden="1">
      <c r="A1549" s="87"/>
      <c r="G1549" s="3"/>
      <c r="J1549" s="7"/>
      <c r="L1549" s="85"/>
      <c r="M1549" s="85"/>
      <c r="N1549" s="99"/>
    </row>
    <row r="1550" spans="1:14" s="6" customFormat="1" hidden="1">
      <c r="A1550" s="87"/>
      <c r="G1550" s="3"/>
      <c r="J1550" s="7"/>
      <c r="L1550" s="85"/>
      <c r="M1550" s="85"/>
      <c r="N1550" s="99"/>
    </row>
    <row r="1551" spans="1:14" s="6" customFormat="1" hidden="1">
      <c r="A1551" s="87"/>
      <c r="G1551" s="3"/>
      <c r="J1551" s="7"/>
      <c r="L1551" s="85"/>
      <c r="M1551" s="85"/>
      <c r="N1551" s="99"/>
    </row>
    <row r="1552" spans="1:14" s="6" customFormat="1" hidden="1">
      <c r="A1552" s="87"/>
      <c r="G1552" s="3"/>
      <c r="J1552" s="7"/>
      <c r="L1552" s="85"/>
      <c r="M1552" s="85"/>
      <c r="N1552" s="99"/>
    </row>
    <row r="1553" spans="1:14" s="6" customFormat="1" hidden="1">
      <c r="A1553" s="87"/>
      <c r="G1553" s="3"/>
      <c r="J1553" s="7"/>
      <c r="L1553" s="85"/>
      <c r="M1553" s="85"/>
      <c r="N1553" s="99"/>
    </row>
    <row r="1554" spans="1:14" s="6" customFormat="1" hidden="1">
      <c r="A1554" s="87"/>
      <c r="G1554" s="3"/>
      <c r="J1554" s="7"/>
      <c r="L1554" s="85"/>
      <c r="M1554" s="85"/>
      <c r="N1554" s="99"/>
    </row>
    <row r="1555" spans="1:14" s="6" customFormat="1" hidden="1">
      <c r="A1555" s="87"/>
      <c r="G1555" s="3"/>
      <c r="J1555" s="7"/>
      <c r="L1555" s="85"/>
      <c r="M1555" s="85"/>
      <c r="N1555" s="99"/>
    </row>
    <row r="1556" spans="1:14" s="6" customFormat="1" hidden="1">
      <c r="A1556" s="87"/>
      <c r="G1556" s="3"/>
      <c r="J1556" s="7"/>
      <c r="L1556" s="85"/>
      <c r="M1556" s="85"/>
      <c r="N1556" s="99"/>
    </row>
    <row r="1557" spans="1:14" s="6" customFormat="1" hidden="1">
      <c r="A1557" s="87"/>
      <c r="G1557" s="3"/>
      <c r="J1557" s="7"/>
      <c r="L1557" s="85"/>
      <c r="M1557" s="85"/>
      <c r="N1557" s="99"/>
    </row>
    <row r="1558" spans="1:14" s="6" customFormat="1" hidden="1">
      <c r="A1558" s="87"/>
      <c r="G1558" s="3"/>
      <c r="J1558" s="7"/>
      <c r="L1558" s="85"/>
      <c r="M1558" s="85"/>
      <c r="N1558" s="99"/>
    </row>
    <row r="1559" spans="1:14" s="6" customFormat="1" hidden="1">
      <c r="A1559" s="87"/>
      <c r="G1559" s="3"/>
      <c r="J1559" s="7"/>
      <c r="L1559" s="85"/>
      <c r="M1559" s="85"/>
      <c r="N1559" s="99"/>
    </row>
    <row r="1560" spans="1:14" s="6" customFormat="1" hidden="1">
      <c r="A1560" s="87"/>
      <c r="G1560" s="3"/>
      <c r="J1560" s="7"/>
      <c r="L1560" s="85"/>
      <c r="M1560" s="85"/>
      <c r="N1560" s="99"/>
    </row>
    <row r="1561" spans="1:14" s="6" customFormat="1" hidden="1">
      <c r="A1561" s="87"/>
      <c r="G1561" s="3"/>
      <c r="J1561" s="7"/>
      <c r="L1561" s="85"/>
      <c r="M1561" s="85"/>
      <c r="N1561" s="99"/>
    </row>
    <row r="1562" spans="1:14" s="6" customFormat="1" hidden="1">
      <c r="A1562" s="87"/>
      <c r="G1562" s="3"/>
      <c r="J1562" s="7"/>
      <c r="L1562" s="85"/>
      <c r="M1562" s="85"/>
      <c r="N1562" s="99"/>
    </row>
    <row r="1563" spans="1:14" s="6" customFormat="1" hidden="1">
      <c r="A1563" s="87"/>
      <c r="G1563" s="3"/>
      <c r="J1563" s="7"/>
      <c r="L1563" s="85"/>
      <c r="M1563" s="85"/>
      <c r="N1563" s="99"/>
    </row>
    <row r="1564" spans="1:14" s="6" customFormat="1" hidden="1">
      <c r="A1564" s="87"/>
      <c r="G1564" s="3"/>
      <c r="J1564" s="7"/>
      <c r="L1564" s="85"/>
      <c r="M1564" s="85"/>
      <c r="N1564" s="99"/>
    </row>
    <row r="1565" spans="1:14" s="6" customFormat="1" hidden="1">
      <c r="A1565" s="87"/>
      <c r="G1565" s="3"/>
      <c r="J1565" s="7"/>
      <c r="L1565" s="85"/>
      <c r="M1565" s="85"/>
      <c r="N1565" s="99"/>
    </row>
    <row r="1566" spans="1:14" s="6" customFormat="1" hidden="1">
      <c r="A1566" s="87"/>
      <c r="G1566" s="3"/>
      <c r="J1566" s="7"/>
      <c r="L1566" s="85"/>
      <c r="M1566" s="85"/>
      <c r="N1566" s="99"/>
    </row>
    <row r="1567" spans="1:14" s="6" customFormat="1" hidden="1">
      <c r="A1567" s="87"/>
      <c r="G1567" s="3"/>
      <c r="J1567" s="7"/>
      <c r="L1567" s="85"/>
      <c r="M1567" s="85"/>
      <c r="N1567" s="99"/>
    </row>
    <row r="1568" spans="1:14" s="6" customFormat="1" hidden="1">
      <c r="A1568" s="87"/>
      <c r="G1568" s="3"/>
      <c r="J1568" s="7"/>
      <c r="L1568" s="85"/>
      <c r="M1568" s="85"/>
      <c r="N1568" s="99"/>
    </row>
    <row r="1569" spans="1:14" s="6" customFormat="1" hidden="1">
      <c r="A1569" s="87"/>
      <c r="G1569" s="3"/>
      <c r="J1569" s="7"/>
      <c r="L1569" s="85"/>
      <c r="M1569" s="85"/>
      <c r="N1569" s="99"/>
    </row>
    <row r="1570" spans="1:14" s="6" customFormat="1" hidden="1">
      <c r="A1570" s="87"/>
      <c r="G1570" s="3"/>
      <c r="J1570" s="7"/>
      <c r="L1570" s="85"/>
      <c r="M1570" s="85"/>
      <c r="N1570" s="99"/>
    </row>
    <row r="1571" spans="1:14" s="6" customFormat="1" hidden="1">
      <c r="A1571" s="87"/>
      <c r="G1571" s="3"/>
      <c r="J1571" s="7"/>
      <c r="L1571" s="85"/>
      <c r="M1571" s="85"/>
      <c r="N1571" s="99"/>
    </row>
    <row r="1572" spans="1:14" s="6" customFormat="1" hidden="1">
      <c r="A1572" s="87"/>
      <c r="G1572" s="3"/>
      <c r="J1572" s="7"/>
      <c r="L1572" s="85"/>
      <c r="M1572" s="85"/>
      <c r="N1572" s="99"/>
    </row>
    <row r="1573" spans="1:14" s="6" customFormat="1" hidden="1">
      <c r="A1573" s="87"/>
      <c r="G1573" s="3"/>
      <c r="J1573" s="7"/>
      <c r="L1573" s="85"/>
      <c r="M1573" s="85"/>
      <c r="N1573" s="99"/>
    </row>
    <row r="1574" spans="1:14" s="6" customFormat="1" hidden="1">
      <c r="A1574" s="87"/>
      <c r="G1574" s="3"/>
      <c r="J1574" s="7"/>
      <c r="L1574" s="85"/>
      <c r="M1574" s="85"/>
      <c r="N1574" s="99"/>
    </row>
    <row r="1575" spans="1:14" s="6" customFormat="1" hidden="1">
      <c r="A1575" s="87"/>
      <c r="G1575" s="3"/>
      <c r="J1575" s="7"/>
      <c r="L1575" s="85"/>
      <c r="M1575" s="85"/>
      <c r="N1575" s="99"/>
    </row>
    <row r="1576" spans="1:14" s="6" customFormat="1" hidden="1">
      <c r="A1576" s="87"/>
      <c r="G1576" s="3"/>
      <c r="J1576" s="7"/>
      <c r="L1576" s="85"/>
      <c r="M1576" s="85"/>
      <c r="N1576" s="99"/>
    </row>
    <row r="1577" spans="1:14" s="6" customFormat="1" hidden="1">
      <c r="A1577" s="87"/>
      <c r="G1577" s="3"/>
      <c r="J1577" s="7"/>
      <c r="L1577" s="85"/>
      <c r="M1577" s="85"/>
      <c r="N1577" s="99"/>
    </row>
    <row r="1578" spans="1:14" s="6" customFormat="1" hidden="1">
      <c r="A1578" s="87"/>
      <c r="G1578" s="3"/>
      <c r="J1578" s="7"/>
      <c r="L1578" s="85"/>
      <c r="M1578" s="85"/>
      <c r="N1578" s="99"/>
    </row>
    <row r="1579" spans="1:14" s="6" customFormat="1" hidden="1">
      <c r="A1579" s="87"/>
      <c r="G1579" s="3"/>
      <c r="J1579" s="7"/>
      <c r="L1579" s="85"/>
      <c r="M1579" s="85"/>
      <c r="N1579" s="99"/>
    </row>
    <row r="1580" spans="1:14" s="6" customFormat="1" hidden="1">
      <c r="A1580" s="87"/>
      <c r="G1580" s="3"/>
      <c r="J1580" s="7"/>
      <c r="L1580" s="85"/>
      <c r="M1580" s="85"/>
      <c r="N1580" s="99"/>
    </row>
    <row r="1581" spans="1:14" s="6" customFormat="1" hidden="1">
      <c r="A1581" s="87"/>
      <c r="G1581" s="3"/>
      <c r="J1581" s="7"/>
      <c r="L1581" s="85"/>
      <c r="M1581" s="85"/>
      <c r="N1581" s="99"/>
    </row>
    <row r="1582" spans="1:14" s="6" customFormat="1" hidden="1">
      <c r="A1582" s="87"/>
      <c r="G1582" s="3"/>
      <c r="J1582" s="7"/>
      <c r="L1582" s="85"/>
      <c r="M1582" s="85"/>
      <c r="N1582" s="99"/>
    </row>
    <row r="1583" spans="1:14" s="6" customFormat="1" hidden="1">
      <c r="A1583" s="87"/>
      <c r="G1583" s="3"/>
      <c r="J1583" s="7"/>
      <c r="L1583" s="85"/>
      <c r="M1583" s="85"/>
      <c r="N1583" s="99"/>
    </row>
    <row r="1584" spans="1:14" s="6" customFormat="1" hidden="1">
      <c r="A1584" s="87"/>
      <c r="G1584" s="3"/>
      <c r="J1584" s="7"/>
      <c r="L1584" s="85"/>
      <c r="M1584" s="85"/>
      <c r="N1584" s="99"/>
    </row>
    <row r="1585" spans="1:14" s="6" customFormat="1" hidden="1">
      <c r="A1585" s="87"/>
      <c r="G1585" s="3"/>
      <c r="J1585" s="7"/>
      <c r="L1585" s="85"/>
      <c r="M1585" s="85"/>
      <c r="N1585" s="99"/>
    </row>
    <row r="1586" spans="1:14" s="6" customFormat="1" hidden="1">
      <c r="A1586" s="87"/>
      <c r="G1586" s="3"/>
      <c r="J1586" s="7"/>
      <c r="L1586" s="85"/>
      <c r="M1586" s="85"/>
      <c r="N1586" s="99"/>
    </row>
    <row r="1587" spans="1:14" s="6" customFormat="1" hidden="1">
      <c r="A1587" s="87"/>
      <c r="G1587" s="3"/>
      <c r="J1587" s="7"/>
      <c r="L1587" s="85"/>
      <c r="M1587" s="85"/>
      <c r="N1587" s="99"/>
    </row>
    <row r="1588" spans="1:14" s="6" customFormat="1" hidden="1">
      <c r="A1588" s="87"/>
      <c r="G1588" s="3"/>
      <c r="J1588" s="7"/>
      <c r="L1588" s="85"/>
      <c r="M1588" s="85"/>
      <c r="N1588" s="99"/>
    </row>
    <row r="1589" spans="1:14" s="6" customFormat="1" hidden="1">
      <c r="A1589" s="87"/>
      <c r="G1589" s="3"/>
      <c r="J1589" s="7"/>
      <c r="L1589" s="85"/>
      <c r="M1589" s="85"/>
      <c r="N1589" s="99"/>
    </row>
    <row r="1590" spans="1:14" s="6" customFormat="1" hidden="1">
      <c r="A1590" s="87"/>
      <c r="G1590" s="3"/>
      <c r="J1590" s="7"/>
      <c r="L1590" s="85"/>
      <c r="M1590" s="85"/>
      <c r="N1590" s="99"/>
    </row>
    <row r="1591" spans="1:14" s="6" customFormat="1" hidden="1">
      <c r="A1591" s="87"/>
      <c r="G1591" s="3"/>
      <c r="J1591" s="7"/>
      <c r="L1591" s="85"/>
      <c r="M1591" s="85"/>
      <c r="N1591" s="99"/>
    </row>
    <row r="1592" spans="1:14" s="6" customFormat="1" hidden="1">
      <c r="A1592" s="87"/>
      <c r="G1592" s="3"/>
      <c r="J1592" s="7"/>
      <c r="L1592" s="85"/>
      <c r="M1592" s="85"/>
      <c r="N1592" s="99"/>
    </row>
    <row r="1593" spans="1:14" s="6" customFormat="1" hidden="1">
      <c r="A1593" s="87"/>
      <c r="G1593" s="3"/>
      <c r="J1593" s="7"/>
      <c r="L1593" s="85"/>
      <c r="M1593" s="85"/>
      <c r="N1593" s="99"/>
    </row>
    <row r="1594" spans="1:14" s="6" customFormat="1" hidden="1">
      <c r="A1594" s="87"/>
      <c r="G1594" s="3"/>
      <c r="J1594" s="7"/>
      <c r="L1594" s="85"/>
      <c r="M1594" s="85"/>
      <c r="N1594" s="99"/>
    </row>
    <row r="1595" spans="1:14" s="6" customFormat="1" hidden="1">
      <c r="A1595" s="87"/>
      <c r="G1595" s="3"/>
      <c r="J1595" s="7"/>
      <c r="L1595" s="85"/>
      <c r="M1595" s="85"/>
      <c r="N1595" s="99"/>
    </row>
    <row r="1596" spans="1:14" s="6" customFormat="1" hidden="1">
      <c r="A1596" s="87"/>
      <c r="G1596" s="3"/>
      <c r="J1596" s="7"/>
      <c r="L1596" s="85"/>
      <c r="M1596" s="85"/>
      <c r="N1596" s="99"/>
    </row>
    <row r="1597" spans="1:14" s="6" customFormat="1" hidden="1">
      <c r="A1597" s="87"/>
      <c r="G1597" s="3"/>
      <c r="J1597" s="7"/>
      <c r="L1597" s="85"/>
      <c r="M1597" s="85"/>
      <c r="N1597" s="99"/>
    </row>
    <row r="1598" spans="1:14" s="6" customFormat="1" hidden="1">
      <c r="A1598" s="87"/>
      <c r="G1598" s="3"/>
      <c r="J1598" s="7"/>
      <c r="L1598" s="85"/>
      <c r="M1598" s="85"/>
      <c r="N1598" s="99"/>
    </row>
    <row r="1599" spans="1:14" s="6" customFormat="1" hidden="1">
      <c r="A1599" s="87"/>
      <c r="G1599" s="3"/>
      <c r="J1599" s="7"/>
      <c r="L1599" s="85"/>
      <c r="M1599" s="85"/>
      <c r="N1599" s="99"/>
    </row>
    <row r="1600" spans="1:14" s="6" customFormat="1" hidden="1">
      <c r="A1600" s="87"/>
      <c r="G1600" s="3"/>
      <c r="J1600" s="7"/>
      <c r="L1600" s="85"/>
      <c r="M1600" s="85"/>
      <c r="N1600" s="99"/>
    </row>
    <row r="1601" spans="1:14" s="6" customFormat="1" hidden="1">
      <c r="A1601" s="87"/>
      <c r="G1601" s="3"/>
      <c r="J1601" s="7"/>
      <c r="L1601" s="85"/>
      <c r="M1601" s="85"/>
      <c r="N1601" s="99"/>
    </row>
    <row r="1602" spans="1:14" s="6" customFormat="1" hidden="1">
      <c r="A1602" s="87"/>
      <c r="G1602" s="3"/>
      <c r="J1602" s="7"/>
      <c r="L1602" s="85"/>
      <c r="M1602" s="85"/>
      <c r="N1602" s="99"/>
    </row>
    <row r="1603" spans="1:14" s="6" customFormat="1" hidden="1">
      <c r="A1603" s="87"/>
      <c r="G1603" s="3"/>
      <c r="J1603" s="7"/>
      <c r="L1603" s="85"/>
      <c r="M1603" s="85"/>
      <c r="N1603" s="99"/>
    </row>
    <row r="1604" spans="1:14" s="6" customFormat="1" hidden="1">
      <c r="A1604" s="87"/>
      <c r="G1604" s="3"/>
      <c r="J1604" s="7"/>
      <c r="L1604" s="85"/>
      <c r="M1604" s="85"/>
      <c r="N1604" s="99"/>
    </row>
    <row r="1605" spans="1:14" s="6" customFormat="1" hidden="1">
      <c r="A1605" s="87"/>
      <c r="G1605" s="3"/>
      <c r="J1605" s="7"/>
      <c r="L1605" s="85"/>
      <c r="M1605" s="85"/>
      <c r="N1605" s="99"/>
    </row>
    <row r="1606" spans="1:14" s="6" customFormat="1" hidden="1">
      <c r="A1606" s="87"/>
      <c r="G1606" s="3"/>
      <c r="J1606" s="7"/>
      <c r="L1606" s="85"/>
      <c r="M1606" s="85"/>
      <c r="N1606" s="99"/>
    </row>
    <row r="1607" spans="1:14" s="6" customFormat="1" hidden="1">
      <c r="A1607" s="87"/>
      <c r="G1607" s="3"/>
      <c r="J1607" s="7"/>
      <c r="L1607" s="85"/>
      <c r="M1607" s="85"/>
      <c r="N1607" s="99"/>
    </row>
    <row r="1608" spans="1:14" s="6" customFormat="1" hidden="1">
      <c r="A1608" s="87"/>
      <c r="G1608" s="3"/>
      <c r="J1608" s="7"/>
      <c r="L1608" s="85"/>
      <c r="M1608" s="85"/>
      <c r="N1608" s="99"/>
    </row>
    <row r="1609" spans="1:14" s="6" customFormat="1" hidden="1">
      <c r="A1609" s="87"/>
      <c r="G1609" s="3"/>
      <c r="J1609" s="7"/>
      <c r="L1609" s="85"/>
      <c r="M1609" s="85"/>
      <c r="N1609" s="99"/>
    </row>
    <row r="1610" spans="1:14" s="6" customFormat="1" hidden="1">
      <c r="A1610" s="87"/>
      <c r="G1610" s="3"/>
      <c r="J1610" s="7"/>
      <c r="L1610" s="85"/>
      <c r="M1610" s="85"/>
      <c r="N1610" s="99"/>
    </row>
    <row r="1611" spans="1:14" s="6" customFormat="1" hidden="1">
      <c r="A1611" s="87"/>
      <c r="G1611" s="3"/>
      <c r="J1611" s="7"/>
      <c r="L1611" s="85"/>
      <c r="M1611" s="85"/>
      <c r="N1611" s="99"/>
    </row>
    <row r="1612" spans="1:14" s="6" customFormat="1" hidden="1">
      <c r="A1612" s="87"/>
      <c r="G1612" s="3"/>
      <c r="J1612" s="7"/>
      <c r="L1612" s="85"/>
      <c r="M1612" s="85"/>
      <c r="N1612" s="99"/>
    </row>
    <row r="1613" spans="1:14" s="6" customFormat="1" hidden="1">
      <c r="A1613" s="87"/>
      <c r="G1613" s="3"/>
      <c r="J1613" s="7"/>
      <c r="L1613" s="85"/>
      <c r="M1613" s="85"/>
      <c r="N1613" s="99"/>
    </row>
    <row r="1614" spans="1:14" s="6" customFormat="1" hidden="1">
      <c r="A1614" s="87"/>
      <c r="G1614" s="3"/>
      <c r="J1614" s="7"/>
      <c r="L1614" s="85"/>
      <c r="M1614" s="85"/>
      <c r="N1614" s="99"/>
    </row>
    <row r="1615" spans="1:14" s="6" customFormat="1" hidden="1">
      <c r="A1615" s="87"/>
      <c r="G1615" s="3"/>
      <c r="J1615" s="7"/>
      <c r="L1615" s="85"/>
      <c r="M1615" s="85"/>
      <c r="N1615" s="99"/>
    </row>
    <row r="1616" spans="1:14" s="6" customFormat="1" hidden="1">
      <c r="A1616" s="87"/>
      <c r="G1616" s="3"/>
      <c r="J1616" s="7"/>
      <c r="L1616" s="85"/>
      <c r="M1616" s="85"/>
      <c r="N1616" s="99"/>
    </row>
    <row r="1617" spans="1:14" s="6" customFormat="1" hidden="1">
      <c r="A1617" s="87"/>
      <c r="G1617" s="3"/>
      <c r="J1617" s="7"/>
      <c r="L1617" s="85"/>
      <c r="M1617" s="85"/>
      <c r="N1617" s="99"/>
    </row>
    <row r="1618" spans="1:14" s="6" customFormat="1" hidden="1">
      <c r="A1618" s="87"/>
      <c r="G1618" s="3"/>
      <c r="J1618" s="7"/>
      <c r="L1618" s="85"/>
      <c r="M1618" s="85"/>
      <c r="N1618" s="99"/>
    </row>
    <row r="1619" spans="1:14" s="6" customFormat="1" hidden="1">
      <c r="A1619" s="87"/>
      <c r="G1619" s="3"/>
      <c r="J1619" s="7"/>
      <c r="L1619" s="85"/>
      <c r="M1619" s="85"/>
      <c r="N1619" s="99"/>
    </row>
    <row r="1620" spans="1:14" s="6" customFormat="1" hidden="1">
      <c r="A1620" s="87"/>
      <c r="G1620" s="3"/>
      <c r="J1620" s="7"/>
      <c r="L1620" s="85"/>
      <c r="M1620" s="85"/>
      <c r="N1620" s="99"/>
    </row>
    <row r="1621" spans="1:14" s="6" customFormat="1" hidden="1">
      <c r="A1621" s="87"/>
      <c r="G1621" s="3"/>
      <c r="J1621" s="7"/>
      <c r="L1621" s="85"/>
      <c r="M1621" s="85"/>
      <c r="N1621" s="99"/>
    </row>
    <row r="1622" spans="1:14" s="6" customFormat="1" hidden="1">
      <c r="A1622" s="87"/>
      <c r="G1622" s="3"/>
      <c r="J1622" s="7"/>
      <c r="L1622" s="85"/>
      <c r="M1622" s="85"/>
      <c r="N1622" s="99"/>
    </row>
    <row r="1623" spans="1:14" s="6" customFormat="1" hidden="1">
      <c r="A1623" s="87"/>
      <c r="G1623" s="3"/>
      <c r="J1623" s="7"/>
      <c r="L1623" s="85"/>
      <c r="M1623" s="85"/>
      <c r="N1623" s="99"/>
    </row>
    <row r="1624" spans="1:14" s="6" customFormat="1" hidden="1">
      <c r="A1624" s="87"/>
      <c r="G1624" s="3"/>
      <c r="J1624" s="7"/>
      <c r="L1624" s="85"/>
      <c r="M1624" s="85"/>
      <c r="N1624" s="99"/>
    </row>
    <row r="1625" spans="1:14" s="6" customFormat="1" hidden="1">
      <c r="A1625" s="87"/>
      <c r="G1625" s="3"/>
      <c r="J1625" s="7"/>
      <c r="L1625" s="85"/>
      <c r="M1625" s="85"/>
      <c r="N1625" s="99"/>
    </row>
    <row r="1626" spans="1:14" s="6" customFormat="1" hidden="1">
      <c r="A1626" s="87"/>
      <c r="G1626" s="3"/>
      <c r="J1626" s="7"/>
      <c r="L1626" s="85"/>
      <c r="M1626" s="85"/>
      <c r="N1626" s="99"/>
    </row>
    <row r="1627" spans="1:14" s="6" customFormat="1" hidden="1">
      <c r="A1627" s="87"/>
      <c r="G1627" s="3"/>
      <c r="J1627" s="7"/>
      <c r="L1627" s="85"/>
      <c r="M1627" s="85"/>
      <c r="N1627" s="99"/>
    </row>
    <row r="1628" spans="1:14" s="6" customFormat="1" hidden="1">
      <c r="A1628" s="87"/>
      <c r="G1628" s="3"/>
      <c r="J1628" s="7"/>
      <c r="L1628" s="85"/>
      <c r="M1628" s="85"/>
      <c r="N1628" s="99"/>
    </row>
    <row r="1629" spans="1:14" s="6" customFormat="1" hidden="1">
      <c r="A1629" s="87"/>
      <c r="G1629" s="3"/>
      <c r="J1629" s="7"/>
      <c r="L1629" s="85"/>
      <c r="M1629" s="85"/>
      <c r="N1629" s="99"/>
    </row>
    <row r="1630" spans="1:14" s="6" customFormat="1" hidden="1">
      <c r="A1630" s="87"/>
      <c r="G1630" s="3"/>
      <c r="J1630" s="7"/>
      <c r="L1630" s="85"/>
      <c r="M1630" s="85"/>
      <c r="N1630" s="99"/>
    </row>
    <row r="1631" spans="1:14" s="6" customFormat="1" hidden="1">
      <c r="A1631" s="87"/>
      <c r="G1631" s="3"/>
      <c r="J1631" s="7"/>
      <c r="L1631" s="85"/>
      <c r="M1631" s="85"/>
      <c r="N1631" s="99"/>
    </row>
    <row r="1632" spans="1:14" s="6" customFormat="1" hidden="1">
      <c r="A1632" s="87"/>
      <c r="G1632" s="3"/>
      <c r="J1632" s="7"/>
      <c r="L1632" s="85"/>
      <c r="M1632" s="85"/>
      <c r="N1632" s="99"/>
    </row>
    <row r="1633" spans="1:14" s="6" customFormat="1" hidden="1">
      <c r="A1633" s="87"/>
      <c r="G1633" s="3"/>
      <c r="J1633" s="7"/>
      <c r="L1633" s="85"/>
      <c r="M1633" s="85"/>
      <c r="N1633" s="99"/>
    </row>
    <row r="1634" spans="1:14" s="6" customFormat="1" hidden="1">
      <c r="A1634" s="87"/>
      <c r="G1634" s="3"/>
      <c r="J1634" s="7"/>
      <c r="L1634" s="85"/>
      <c r="M1634" s="85"/>
      <c r="N1634" s="99"/>
    </row>
    <row r="1635" spans="1:14" s="6" customFormat="1" hidden="1">
      <c r="A1635" s="87"/>
      <c r="G1635" s="3"/>
      <c r="J1635" s="7"/>
      <c r="L1635" s="85"/>
      <c r="M1635" s="85"/>
      <c r="N1635" s="99"/>
    </row>
    <row r="1636" spans="1:14" s="6" customFormat="1" hidden="1">
      <c r="A1636" s="87"/>
      <c r="G1636" s="3"/>
      <c r="J1636" s="7"/>
      <c r="L1636" s="85"/>
      <c r="M1636" s="85"/>
      <c r="N1636" s="99"/>
    </row>
    <row r="1637" spans="1:14" s="6" customFormat="1" hidden="1">
      <c r="A1637" s="87"/>
      <c r="G1637" s="3"/>
      <c r="J1637" s="7"/>
      <c r="L1637" s="85"/>
      <c r="M1637" s="85"/>
      <c r="N1637" s="99"/>
    </row>
    <row r="1638" spans="1:14" s="6" customFormat="1" hidden="1">
      <c r="A1638" s="87"/>
      <c r="G1638" s="3"/>
      <c r="J1638" s="7"/>
      <c r="L1638" s="85"/>
      <c r="M1638" s="85"/>
      <c r="N1638" s="99"/>
    </row>
    <row r="1639" spans="1:14" s="6" customFormat="1" hidden="1">
      <c r="A1639" s="87"/>
      <c r="G1639" s="3"/>
      <c r="J1639" s="7"/>
      <c r="L1639" s="85"/>
      <c r="M1639" s="85"/>
      <c r="N1639" s="99"/>
    </row>
    <row r="1640" spans="1:14" s="6" customFormat="1" hidden="1">
      <c r="A1640" s="87"/>
      <c r="G1640" s="3"/>
      <c r="J1640" s="7"/>
      <c r="L1640" s="85"/>
      <c r="M1640" s="85"/>
      <c r="N1640" s="99"/>
    </row>
    <row r="1641" spans="1:14" s="6" customFormat="1" hidden="1">
      <c r="A1641" s="87"/>
      <c r="G1641" s="3"/>
      <c r="J1641" s="7"/>
      <c r="L1641" s="85"/>
      <c r="M1641" s="85"/>
      <c r="N1641" s="99"/>
    </row>
    <row r="1642" spans="1:14" s="6" customFormat="1" hidden="1">
      <c r="A1642" s="87"/>
      <c r="G1642" s="3"/>
      <c r="J1642" s="7"/>
      <c r="L1642" s="85"/>
      <c r="M1642" s="85"/>
      <c r="N1642" s="99"/>
    </row>
    <row r="1643" spans="1:14" s="6" customFormat="1" hidden="1">
      <c r="A1643" s="87"/>
      <c r="G1643" s="3"/>
      <c r="J1643" s="7"/>
      <c r="L1643" s="85"/>
      <c r="M1643" s="85"/>
      <c r="N1643" s="99"/>
    </row>
    <row r="1644" spans="1:14" s="6" customFormat="1" hidden="1">
      <c r="A1644" s="87"/>
      <c r="G1644" s="3"/>
      <c r="J1644" s="7"/>
      <c r="L1644" s="85"/>
      <c r="M1644" s="85"/>
      <c r="N1644" s="99"/>
    </row>
    <row r="1645" spans="1:14" s="6" customFormat="1" hidden="1">
      <c r="A1645" s="87"/>
      <c r="G1645" s="3"/>
      <c r="J1645" s="7"/>
      <c r="L1645" s="85"/>
      <c r="M1645" s="85"/>
      <c r="N1645" s="99"/>
    </row>
    <row r="1646" spans="1:14" s="6" customFormat="1" hidden="1">
      <c r="A1646" s="87"/>
      <c r="G1646" s="3"/>
      <c r="J1646" s="7"/>
      <c r="L1646" s="85"/>
      <c r="M1646" s="85"/>
      <c r="N1646" s="99"/>
    </row>
    <row r="1647" spans="1:14" s="6" customFormat="1" hidden="1">
      <c r="A1647" s="87"/>
      <c r="G1647" s="3"/>
      <c r="J1647" s="7"/>
      <c r="L1647" s="85"/>
      <c r="M1647" s="85"/>
      <c r="N1647" s="99"/>
    </row>
    <row r="1648" spans="1:14" s="6" customFormat="1" hidden="1">
      <c r="A1648" s="87"/>
      <c r="G1648" s="3"/>
      <c r="J1648" s="7"/>
      <c r="L1648" s="85"/>
      <c r="M1648" s="85"/>
      <c r="N1648" s="99"/>
    </row>
    <row r="1649" spans="1:14" s="6" customFormat="1" hidden="1">
      <c r="A1649" s="87"/>
      <c r="G1649" s="3"/>
      <c r="J1649" s="7"/>
      <c r="L1649" s="85"/>
      <c r="M1649" s="85"/>
      <c r="N1649" s="99"/>
    </row>
    <row r="1650" spans="1:14" s="6" customFormat="1" hidden="1">
      <c r="A1650" s="87"/>
      <c r="G1650" s="3"/>
      <c r="J1650" s="7"/>
      <c r="L1650" s="85"/>
      <c r="M1650" s="85"/>
      <c r="N1650" s="99"/>
    </row>
    <row r="1651" spans="1:14" s="6" customFormat="1" hidden="1">
      <c r="A1651" s="87"/>
      <c r="G1651" s="3"/>
      <c r="J1651" s="7"/>
      <c r="L1651" s="85"/>
      <c r="M1651" s="85"/>
      <c r="N1651" s="99"/>
    </row>
    <row r="1652" spans="1:14" s="6" customFormat="1" hidden="1">
      <c r="A1652" s="87"/>
      <c r="G1652" s="3"/>
      <c r="J1652" s="7"/>
      <c r="L1652" s="85"/>
      <c r="M1652" s="85"/>
      <c r="N1652" s="99"/>
    </row>
    <row r="1653" spans="1:14" s="6" customFormat="1" hidden="1">
      <c r="A1653" s="87"/>
      <c r="G1653" s="3"/>
      <c r="J1653" s="7"/>
      <c r="L1653" s="85"/>
      <c r="M1653" s="85"/>
      <c r="N1653" s="99"/>
    </row>
    <row r="1654" spans="1:14" s="6" customFormat="1" hidden="1">
      <c r="A1654" s="87"/>
      <c r="G1654" s="3"/>
      <c r="J1654" s="7"/>
      <c r="L1654" s="85"/>
      <c r="M1654" s="85"/>
      <c r="N1654" s="99"/>
    </row>
    <row r="1655" spans="1:14" s="6" customFormat="1" hidden="1">
      <c r="A1655" s="87"/>
      <c r="G1655" s="3"/>
      <c r="J1655" s="7"/>
      <c r="L1655" s="85"/>
      <c r="M1655" s="85"/>
      <c r="N1655" s="99"/>
    </row>
    <row r="1656" spans="1:14" s="6" customFormat="1" hidden="1">
      <c r="A1656" s="87"/>
      <c r="G1656" s="3"/>
      <c r="J1656" s="7"/>
      <c r="L1656" s="85"/>
      <c r="M1656" s="85"/>
      <c r="N1656" s="99"/>
    </row>
    <row r="1657" spans="1:14" s="6" customFormat="1" hidden="1">
      <c r="A1657" s="87"/>
      <c r="G1657" s="3"/>
      <c r="J1657" s="7"/>
      <c r="L1657" s="85"/>
      <c r="M1657" s="85"/>
      <c r="N1657" s="99"/>
    </row>
    <row r="1658" spans="1:14" s="6" customFormat="1" hidden="1">
      <c r="A1658" s="87"/>
      <c r="G1658" s="3"/>
      <c r="J1658" s="7"/>
      <c r="L1658" s="85"/>
      <c r="M1658" s="85"/>
      <c r="N1658" s="99"/>
    </row>
    <row r="1659" spans="1:14" s="6" customFormat="1" hidden="1">
      <c r="A1659" s="87"/>
      <c r="G1659" s="3"/>
      <c r="J1659" s="7"/>
      <c r="L1659" s="85"/>
      <c r="M1659" s="85"/>
      <c r="N1659" s="99"/>
    </row>
    <row r="1660" spans="1:14" s="6" customFormat="1" hidden="1">
      <c r="A1660" s="87"/>
      <c r="G1660" s="3"/>
      <c r="J1660" s="7"/>
      <c r="L1660" s="85"/>
      <c r="M1660" s="85"/>
      <c r="N1660" s="99"/>
    </row>
    <row r="1661" spans="1:14" s="6" customFormat="1" hidden="1">
      <c r="A1661" s="87"/>
      <c r="G1661" s="3"/>
      <c r="J1661" s="7"/>
      <c r="L1661" s="85"/>
      <c r="M1661" s="85"/>
      <c r="N1661" s="99"/>
    </row>
    <row r="1662" spans="1:14" s="6" customFormat="1" hidden="1">
      <c r="A1662" s="87"/>
      <c r="G1662" s="3"/>
      <c r="J1662" s="7"/>
      <c r="L1662" s="85"/>
      <c r="M1662" s="85"/>
      <c r="N1662" s="99"/>
    </row>
    <row r="1663" spans="1:14" s="6" customFormat="1" hidden="1">
      <c r="A1663" s="87"/>
      <c r="G1663" s="3"/>
      <c r="J1663" s="7"/>
      <c r="L1663" s="85"/>
      <c r="M1663" s="85"/>
      <c r="N1663" s="99"/>
    </row>
    <row r="1664" spans="1:14" s="6" customFormat="1" hidden="1">
      <c r="A1664" s="87"/>
      <c r="G1664" s="3"/>
      <c r="J1664" s="7"/>
      <c r="L1664" s="85"/>
      <c r="M1664" s="85"/>
      <c r="N1664" s="99"/>
    </row>
    <row r="1665" spans="1:14" s="6" customFormat="1" hidden="1">
      <c r="A1665" s="87"/>
      <c r="G1665" s="3"/>
      <c r="J1665" s="7"/>
      <c r="L1665" s="85"/>
      <c r="M1665" s="85"/>
      <c r="N1665" s="99"/>
    </row>
    <row r="1666" spans="1:14" s="6" customFormat="1" hidden="1">
      <c r="A1666" s="87"/>
      <c r="G1666" s="3"/>
      <c r="J1666" s="7"/>
      <c r="L1666" s="85"/>
      <c r="M1666" s="85"/>
      <c r="N1666" s="99"/>
    </row>
    <row r="1667" spans="1:14" s="6" customFormat="1" hidden="1">
      <c r="A1667" s="87"/>
      <c r="G1667" s="3"/>
      <c r="J1667" s="7"/>
      <c r="L1667" s="85"/>
      <c r="M1667" s="85"/>
      <c r="N1667" s="99"/>
    </row>
    <row r="1668" spans="1:14" s="6" customFormat="1" hidden="1">
      <c r="A1668" s="87"/>
      <c r="G1668" s="3"/>
      <c r="J1668" s="7"/>
      <c r="L1668" s="85"/>
      <c r="M1668" s="85"/>
      <c r="N1668" s="99"/>
    </row>
    <row r="1669" spans="1:14" s="6" customFormat="1" hidden="1">
      <c r="A1669" s="87"/>
      <c r="G1669" s="3"/>
      <c r="J1669" s="7"/>
      <c r="L1669" s="85"/>
      <c r="M1669" s="85"/>
      <c r="N1669" s="99"/>
    </row>
    <row r="1670" spans="1:14" s="6" customFormat="1" hidden="1">
      <c r="A1670" s="87"/>
      <c r="G1670" s="3"/>
      <c r="J1670" s="7"/>
      <c r="L1670" s="85"/>
      <c r="M1670" s="85"/>
      <c r="N1670" s="99"/>
    </row>
    <row r="1671" spans="1:14" s="6" customFormat="1" hidden="1">
      <c r="A1671" s="87"/>
      <c r="G1671" s="3"/>
      <c r="J1671" s="7"/>
      <c r="L1671" s="85"/>
      <c r="M1671" s="85"/>
      <c r="N1671" s="99"/>
    </row>
    <row r="1672" spans="1:14" s="6" customFormat="1" hidden="1">
      <c r="A1672" s="87"/>
      <c r="G1672" s="3"/>
      <c r="J1672" s="7"/>
      <c r="L1672" s="85"/>
      <c r="M1672" s="85"/>
      <c r="N1672" s="99"/>
    </row>
    <row r="1673" spans="1:14" s="6" customFormat="1" hidden="1">
      <c r="A1673" s="87"/>
      <c r="G1673" s="3"/>
      <c r="J1673" s="7"/>
      <c r="L1673" s="85"/>
      <c r="M1673" s="85"/>
      <c r="N1673" s="99"/>
    </row>
    <row r="1674" spans="1:14" s="6" customFormat="1" hidden="1">
      <c r="A1674" s="87"/>
      <c r="G1674" s="3"/>
      <c r="J1674" s="7"/>
      <c r="L1674" s="85"/>
      <c r="M1674" s="85"/>
      <c r="N1674" s="99"/>
    </row>
    <row r="1675" spans="1:14" s="6" customFormat="1" hidden="1">
      <c r="A1675" s="87"/>
      <c r="G1675" s="3"/>
      <c r="J1675" s="7"/>
      <c r="L1675" s="85"/>
      <c r="M1675" s="85"/>
      <c r="N1675" s="99"/>
    </row>
    <row r="1676" spans="1:14" s="6" customFormat="1" hidden="1">
      <c r="A1676" s="87"/>
      <c r="G1676" s="3"/>
      <c r="J1676" s="7"/>
      <c r="L1676" s="85"/>
      <c r="M1676" s="85"/>
      <c r="N1676" s="99"/>
    </row>
    <row r="1677" spans="1:14" s="6" customFormat="1" hidden="1">
      <c r="A1677" s="87"/>
      <c r="G1677" s="3"/>
      <c r="J1677" s="7"/>
      <c r="L1677" s="85"/>
      <c r="M1677" s="85"/>
      <c r="N1677" s="99"/>
    </row>
    <row r="1678" spans="1:14" s="6" customFormat="1" hidden="1">
      <c r="A1678" s="87"/>
      <c r="G1678" s="3"/>
      <c r="J1678" s="7"/>
      <c r="L1678" s="85"/>
      <c r="M1678" s="85"/>
      <c r="N1678" s="99"/>
    </row>
    <row r="1679" spans="1:14" s="6" customFormat="1" hidden="1">
      <c r="A1679" s="87"/>
      <c r="G1679" s="3"/>
      <c r="J1679" s="7"/>
      <c r="L1679" s="85"/>
      <c r="M1679" s="85"/>
      <c r="N1679" s="99"/>
    </row>
    <row r="1680" spans="1:14" s="6" customFormat="1" hidden="1">
      <c r="A1680" s="87"/>
      <c r="G1680" s="3"/>
      <c r="J1680" s="7"/>
      <c r="L1680" s="85"/>
      <c r="M1680" s="85"/>
      <c r="N1680" s="99"/>
    </row>
    <row r="1681" spans="1:14" s="6" customFormat="1" hidden="1">
      <c r="A1681" s="87"/>
      <c r="G1681" s="3"/>
      <c r="J1681" s="7"/>
      <c r="L1681" s="85"/>
      <c r="M1681" s="85"/>
      <c r="N1681" s="99"/>
    </row>
    <row r="1682" spans="1:14" s="6" customFormat="1" hidden="1">
      <c r="A1682" s="87"/>
      <c r="G1682" s="3"/>
      <c r="J1682" s="7"/>
      <c r="L1682" s="85"/>
      <c r="M1682" s="85"/>
      <c r="N1682" s="99"/>
    </row>
    <row r="1683" spans="1:14" s="6" customFormat="1" hidden="1">
      <c r="A1683" s="87"/>
      <c r="G1683" s="3"/>
      <c r="J1683" s="7"/>
      <c r="L1683" s="85"/>
      <c r="M1683" s="85"/>
      <c r="N1683" s="99"/>
    </row>
    <row r="1684" spans="1:14" s="6" customFormat="1" hidden="1">
      <c r="A1684" s="87"/>
      <c r="G1684" s="3"/>
      <c r="J1684" s="7"/>
      <c r="L1684" s="85"/>
      <c r="M1684" s="85"/>
      <c r="N1684" s="99"/>
    </row>
    <row r="1685" spans="1:14" s="6" customFormat="1" hidden="1">
      <c r="A1685" s="87"/>
      <c r="G1685" s="3"/>
      <c r="J1685" s="7"/>
      <c r="L1685" s="85"/>
      <c r="M1685" s="85"/>
      <c r="N1685" s="99"/>
    </row>
    <row r="1686" spans="1:14" s="6" customFormat="1" hidden="1">
      <c r="A1686" s="87"/>
      <c r="G1686" s="3"/>
      <c r="J1686" s="7"/>
      <c r="L1686" s="85"/>
      <c r="M1686" s="85"/>
      <c r="N1686" s="99"/>
    </row>
    <row r="1687" spans="1:14" s="6" customFormat="1" hidden="1">
      <c r="A1687" s="87"/>
      <c r="G1687" s="3"/>
      <c r="J1687" s="7"/>
      <c r="L1687" s="85"/>
      <c r="M1687" s="85"/>
      <c r="N1687" s="99"/>
    </row>
    <row r="1688" spans="1:14" s="6" customFormat="1" hidden="1">
      <c r="A1688" s="87"/>
      <c r="G1688" s="3"/>
      <c r="J1688" s="7"/>
      <c r="L1688" s="85"/>
      <c r="M1688" s="85"/>
      <c r="N1688" s="99"/>
    </row>
    <row r="1689" spans="1:14" s="6" customFormat="1" hidden="1">
      <c r="A1689" s="87"/>
      <c r="G1689" s="3"/>
      <c r="J1689" s="7"/>
      <c r="L1689" s="85"/>
      <c r="M1689" s="85"/>
      <c r="N1689" s="99"/>
    </row>
    <row r="1690" spans="1:14" s="6" customFormat="1" hidden="1">
      <c r="A1690" s="87"/>
      <c r="G1690" s="3"/>
      <c r="J1690" s="7"/>
      <c r="L1690" s="85"/>
      <c r="M1690" s="85"/>
      <c r="N1690" s="99"/>
    </row>
    <row r="1691" spans="1:14" s="6" customFormat="1" hidden="1">
      <c r="A1691" s="87"/>
      <c r="G1691" s="3"/>
      <c r="J1691" s="7"/>
      <c r="L1691" s="85"/>
      <c r="M1691" s="85"/>
      <c r="N1691" s="99"/>
    </row>
    <row r="1692" spans="1:14" s="6" customFormat="1" hidden="1">
      <c r="A1692" s="87"/>
      <c r="G1692" s="3"/>
      <c r="J1692" s="7"/>
      <c r="L1692" s="85"/>
      <c r="M1692" s="85"/>
      <c r="N1692" s="99"/>
    </row>
    <row r="1693" spans="1:14" s="6" customFormat="1" hidden="1">
      <c r="A1693" s="87"/>
      <c r="G1693" s="3"/>
      <c r="J1693" s="7"/>
      <c r="L1693" s="85"/>
      <c r="M1693" s="85"/>
      <c r="N1693" s="99"/>
    </row>
    <row r="1694" spans="1:14" s="6" customFormat="1" hidden="1">
      <c r="A1694" s="87"/>
      <c r="G1694" s="3"/>
      <c r="J1694" s="7"/>
      <c r="L1694" s="85"/>
      <c r="M1694" s="85"/>
      <c r="N1694" s="99"/>
    </row>
    <row r="1695" spans="1:14" s="6" customFormat="1" hidden="1">
      <c r="A1695" s="87"/>
      <c r="G1695" s="3"/>
      <c r="J1695" s="7"/>
      <c r="L1695" s="85"/>
      <c r="M1695" s="85"/>
      <c r="N1695" s="99"/>
    </row>
    <row r="1696" spans="1:14" s="6" customFormat="1" hidden="1">
      <c r="A1696" s="87"/>
      <c r="G1696" s="3"/>
      <c r="J1696" s="7"/>
      <c r="L1696" s="85"/>
      <c r="M1696" s="85"/>
      <c r="N1696" s="99"/>
    </row>
    <row r="1697" spans="1:14" s="6" customFormat="1" hidden="1">
      <c r="A1697" s="87"/>
      <c r="G1697" s="3"/>
      <c r="J1697" s="7"/>
      <c r="L1697" s="85"/>
      <c r="M1697" s="85"/>
      <c r="N1697" s="99"/>
    </row>
    <row r="1698" spans="1:14" s="6" customFormat="1" hidden="1">
      <c r="A1698" s="87"/>
      <c r="G1698" s="3"/>
      <c r="J1698" s="7"/>
      <c r="L1698" s="85"/>
      <c r="M1698" s="85"/>
      <c r="N1698" s="99"/>
    </row>
    <row r="1699" spans="1:14" s="6" customFormat="1" hidden="1">
      <c r="A1699" s="87"/>
      <c r="G1699" s="3"/>
      <c r="J1699" s="7"/>
      <c r="L1699" s="85"/>
      <c r="M1699" s="85"/>
      <c r="N1699" s="99"/>
    </row>
    <row r="1700" spans="1:14" s="6" customFormat="1" hidden="1">
      <c r="A1700" s="87"/>
      <c r="G1700" s="3"/>
      <c r="J1700" s="7"/>
      <c r="L1700" s="85"/>
      <c r="M1700" s="85"/>
      <c r="N1700" s="99"/>
    </row>
    <row r="1701" spans="1:14" s="6" customFormat="1" hidden="1">
      <c r="A1701" s="87"/>
      <c r="G1701" s="3"/>
      <c r="J1701" s="7"/>
      <c r="L1701" s="85"/>
      <c r="M1701" s="85"/>
      <c r="N1701" s="99"/>
    </row>
    <row r="1702" spans="1:14" s="6" customFormat="1" hidden="1">
      <c r="A1702" s="87"/>
      <c r="G1702" s="3"/>
      <c r="J1702" s="7"/>
      <c r="L1702" s="85"/>
      <c r="M1702" s="85"/>
      <c r="N1702" s="99"/>
    </row>
    <row r="1703" spans="1:14" s="6" customFormat="1" hidden="1">
      <c r="A1703" s="87"/>
      <c r="G1703" s="3"/>
      <c r="J1703" s="7"/>
      <c r="L1703" s="85"/>
      <c r="M1703" s="85"/>
      <c r="N1703" s="99"/>
    </row>
    <row r="1704" spans="1:14" s="6" customFormat="1" hidden="1">
      <c r="A1704" s="87"/>
      <c r="G1704" s="3"/>
      <c r="J1704" s="7"/>
      <c r="L1704" s="85"/>
      <c r="M1704" s="85"/>
      <c r="N1704" s="99"/>
    </row>
    <row r="1705" spans="1:14" s="6" customFormat="1" hidden="1">
      <c r="A1705" s="87"/>
      <c r="G1705" s="3"/>
      <c r="J1705" s="7"/>
      <c r="L1705" s="85"/>
      <c r="M1705" s="85"/>
      <c r="N1705" s="99"/>
    </row>
    <row r="1706" spans="1:14" s="6" customFormat="1" hidden="1">
      <c r="A1706" s="87"/>
      <c r="G1706" s="3"/>
      <c r="J1706" s="7"/>
      <c r="L1706" s="85"/>
      <c r="M1706" s="85"/>
      <c r="N1706" s="99"/>
    </row>
    <row r="1707" spans="1:14" s="6" customFormat="1" hidden="1">
      <c r="A1707" s="87"/>
      <c r="G1707" s="3"/>
      <c r="J1707" s="7"/>
      <c r="L1707" s="85"/>
      <c r="M1707" s="85"/>
      <c r="N1707" s="99"/>
    </row>
    <row r="1708" spans="1:14" s="6" customFormat="1" hidden="1">
      <c r="A1708" s="87"/>
      <c r="G1708" s="3"/>
      <c r="J1708" s="7"/>
      <c r="L1708" s="85"/>
      <c r="M1708" s="85"/>
      <c r="N1708" s="99"/>
    </row>
    <row r="1709" spans="1:14" s="6" customFormat="1" hidden="1">
      <c r="A1709" s="87"/>
      <c r="G1709" s="3"/>
      <c r="J1709" s="7"/>
      <c r="L1709" s="85"/>
      <c r="M1709" s="85"/>
      <c r="N1709" s="99"/>
    </row>
    <row r="1710" spans="1:14" s="6" customFormat="1" hidden="1">
      <c r="A1710" s="87"/>
      <c r="G1710" s="3"/>
      <c r="J1710" s="7"/>
      <c r="L1710" s="85"/>
      <c r="M1710" s="85"/>
      <c r="N1710" s="99"/>
    </row>
    <row r="1711" spans="1:14" s="6" customFormat="1" hidden="1">
      <c r="A1711" s="87"/>
      <c r="G1711" s="3"/>
      <c r="J1711" s="7"/>
      <c r="L1711" s="85"/>
      <c r="M1711" s="85"/>
      <c r="N1711" s="99"/>
    </row>
    <row r="1712" spans="1:14" s="6" customFormat="1" hidden="1">
      <c r="A1712" s="87"/>
      <c r="G1712" s="3"/>
      <c r="J1712" s="7"/>
      <c r="L1712" s="85"/>
      <c r="M1712" s="85"/>
      <c r="N1712" s="99"/>
    </row>
    <row r="1713" spans="1:14" s="6" customFormat="1" hidden="1">
      <c r="A1713" s="87"/>
      <c r="G1713" s="3"/>
      <c r="J1713" s="7"/>
      <c r="L1713" s="85"/>
      <c r="M1713" s="85"/>
      <c r="N1713" s="99"/>
    </row>
    <row r="1714" spans="1:14" s="6" customFormat="1" hidden="1">
      <c r="A1714" s="87"/>
      <c r="G1714" s="3"/>
      <c r="J1714" s="7"/>
      <c r="L1714" s="85"/>
      <c r="M1714" s="85"/>
      <c r="N1714" s="99"/>
    </row>
    <row r="1715" spans="1:14" s="6" customFormat="1" hidden="1">
      <c r="A1715" s="87"/>
      <c r="G1715" s="3"/>
      <c r="J1715" s="7"/>
      <c r="L1715" s="85"/>
      <c r="M1715" s="85"/>
      <c r="N1715" s="99"/>
    </row>
    <row r="1716" spans="1:14" s="6" customFormat="1" hidden="1">
      <c r="A1716" s="87"/>
      <c r="G1716" s="3"/>
      <c r="J1716" s="7"/>
      <c r="L1716" s="85"/>
      <c r="M1716" s="85"/>
      <c r="N1716" s="99"/>
    </row>
    <row r="1717" spans="1:14" s="6" customFormat="1" hidden="1">
      <c r="A1717" s="87"/>
      <c r="G1717" s="3"/>
      <c r="J1717" s="7"/>
      <c r="L1717" s="85"/>
      <c r="M1717" s="85"/>
      <c r="N1717" s="99"/>
    </row>
    <row r="1718" spans="1:14" s="6" customFormat="1" hidden="1">
      <c r="A1718" s="87"/>
      <c r="G1718" s="3"/>
      <c r="J1718" s="7"/>
      <c r="L1718" s="85"/>
      <c r="M1718" s="85"/>
      <c r="N1718" s="99"/>
    </row>
    <row r="1719" spans="1:14" s="6" customFormat="1" hidden="1">
      <c r="A1719" s="87"/>
      <c r="G1719" s="3"/>
      <c r="J1719" s="7"/>
      <c r="L1719" s="85"/>
      <c r="M1719" s="85"/>
      <c r="N1719" s="99"/>
    </row>
    <row r="1720" spans="1:14" s="6" customFormat="1" hidden="1">
      <c r="A1720" s="87"/>
      <c r="G1720" s="3"/>
      <c r="J1720" s="7"/>
      <c r="L1720" s="85"/>
      <c r="M1720" s="85"/>
      <c r="N1720" s="99"/>
    </row>
    <row r="1721" spans="1:14" s="6" customFormat="1" hidden="1">
      <c r="A1721" s="87"/>
      <c r="G1721" s="3"/>
      <c r="J1721" s="7"/>
      <c r="L1721" s="85"/>
      <c r="M1721" s="85"/>
      <c r="N1721" s="99"/>
    </row>
    <row r="1722" spans="1:14" s="6" customFormat="1" hidden="1">
      <c r="A1722" s="87"/>
      <c r="G1722" s="3"/>
      <c r="J1722" s="7"/>
      <c r="L1722" s="85"/>
      <c r="M1722" s="85"/>
      <c r="N1722" s="99"/>
    </row>
    <row r="1723" spans="1:14" s="6" customFormat="1" hidden="1">
      <c r="A1723" s="87"/>
      <c r="G1723" s="3"/>
      <c r="J1723" s="7"/>
      <c r="L1723" s="85"/>
      <c r="M1723" s="85"/>
      <c r="N1723" s="99"/>
    </row>
    <row r="1724" spans="1:14" s="6" customFormat="1" hidden="1">
      <c r="A1724" s="87"/>
      <c r="G1724" s="3"/>
      <c r="J1724" s="7"/>
      <c r="L1724" s="85"/>
      <c r="M1724" s="85"/>
      <c r="N1724" s="99"/>
    </row>
    <row r="1725" spans="1:14" s="6" customFormat="1" hidden="1">
      <c r="A1725" s="87"/>
      <c r="G1725" s="3"/>
      <c r="J1725" s="7"/>
      <c r="L1725" s="85"/>
      <c r="M1725" s="85"/>
      <c r="N1725" s="99"/>
    </row>
    <row r="1726" spans="1:14" s="6" customFormat="1" hidden="1">
      <c r="A1726" s="87"/>
      <c r="G1726" s="3"/>
      <c r="J1726" s="7"/>
      <c r="L1726" s="85"/>
      <c r="M1726" s="85"/>
      <c r="N1726" s="99"/>
    </row>
    <row r="1727" spans="1:14" s="6" customFormat="1" hidden="1">
      <c r="A1727" s="87"/>
      <c r="G1727" s="3"/>
      <c r="J1727" s="7"/>
      <c r="L1727" s="85"/>
      <c r="M1727" s="85"/>
      <c r="N1727" s="99"/>
    </row>
    <row r="1728" spans="1:14" s="6" customFormat="1" hidden="1">
      <c r="A1728" s="87"/>
      <c r="G1728" s="3"/>
      <c r="J1728" s="7"/>
      <c r="L1728" s="85"/>
      <c r="M1728" s="85"/>
      <c r="N1728" s="99"/>
    </row>
    <row r="1729" spans="1:14" s="6" customFormat="1" hidden="1">
      <c r="A1729" s="87"/>
      <c r="G1729" s="3"/>
      <c r="J1729" s="7"/>
      <c r="L1729" s="85"/>
      <c r="M1729" s="85"/>
      <c r="N1729" s="99"/>
    </row>
    <row r="1730" spans="1:14" s="6" customFormat="1" hidden="1">
      <c r="A1730" s="87"/>
      <c r="G1730" s="3"/>
      <c r="J1730" s="7"/>
      <c r="L1730" s="85"/>
      <c r="M1730" s="85"/>
      <c r="N1730" s="99"/>
    </row>
    <row r="1731" spans="1:14" s="6" customFormat="1" hidden="1">
      <c r="A1731" s="87"/>
      <c r="G1731" s="3"/>
      <c r="J1731" s="7"/>
      <c r="L1731" s="85"/>
      <c r="M1731" s="85"/>
      <c r="N1731" s="99"/>
    </row>
    <row r="1732" spans="1:14" s="6" customFormat="1" hidden="1">
      <c r="A1732" s="87"/>
      <c r="G1732" s="3"/>
      <c r="J1732" s="7"/>
      <c r="L1732" s="85"/>
      <c r="M1732" s="85"/>
      <c r="N1732" s="99"/>
    </row>
    <row r="1733" spans="1:14" s="6" customFormat="1" hidden="1">
      <c r="A1733" s="87"/>
      <c r="G1733" s="3"/>
      <c r="J1733" s="7"/>
      <c r="L1733" s="85"/>
      <c r="M1733" s="85"/>
      <c r="N1733" s="99"/>
    </row>
    <row r="1734" spans="1:14" s="6" customFormat="1" hidden="1">
      <c r="A1734" s="87"/>
      <c r="G1734" s="3"/>
      <c r="J1734" s="7"/>
      <c r="L1734" s="85"/>
      <c r="M1734" s="85"/>
      <c r="N1734" s="99"/>
    </row>
    <row r="1735" spans="1:14" s="6" customFormat="1" hidden="1">
      <c r="A1735" s="87"/>
      <c r="G1735" s="3"/>
      <c r="J1735" s="7"/>
      <c r="L1735" s="85"/>
      <c r="M1735" s="85"/>
      <c r="N1735" s="99"/>
    </row>
    <row r="1736" spans="1:14" s="6" customFormat="1" hidden="1">
      <c r="A1736" s="87"/>
      <c r="G1736" s="3"/>
      <c r="J1736" s="7"/>
      <c r="L1736" s="85"/>
      <c r="M1736" s="85"/>
      <c r="N1736" s="99"/>
    </row>
    <row r="1737" spans="1:14" s="6" customFormat="1" hidden="1">
      <c r="A1737" s="87"/>
      <c r="G1737" s="3"/>
      <c r="J1737" s="7"/>
      <c r="L1737" s="85"/>
      <c r="M1737" s="85"/>
      <c r="N1737" s="99"/>
    </row>
    <row r="1738" spans="1:14" s="6" customFormat="1" hidden="1">
      <c r="A1738" s="87"/>
      <c r="G1738" s="3"/>
      <c r="J1738" s="7"/>
      <c r="L1738" s="85"/>
      <c r="M1738" s="85"/>
      <c r="N1738" s="99"/>
    </row>
    <row r="1739" spans="1:14" s="6" customFormat="1" hidden="1">
      <c r="A1739" s="87"/>
      <c r="G1739" s="3"/>
      <c r="J1739" s="7"/>
      <c r="L1739" s="85"/>
      <c r="M1739" s="85"/>
      <c r="N1739" s="99"/>
    </row>
    <row r="1740" spans="1:14" s="6" customFormat="1" hidden="1">
      <c r="A1740" s="87"/>
      <c r="G1740" s="3"/>
      <c r="J1740" s="7"/>
      <c r="L1740" s="85"/>
      <c r="M1740" s="85"/>
      <c r="N1740" s="99"/>
    </row>
    <row r="1741" spans="1:14" s="6" customFormat="1" hidden="1">
      <c r="A1741" s="87"/>
      <c r="G1741" s="3"/>
      <c r="J1741" s="7"/>
      <c r="L1741" s="85"/>
      <c r="M1741" s="85"/>
      <c r="N1741" s="99"/>
    </row>
    <row r="1742" spans="1:14" s="6" customFormat="1" hidden="1">
      <c r="A1742" s="87"/>
      <c r="G1742" s="3"/>
      <c r="J1742" s="7"/>
      <c r="L1742" s="85"/>
      <c r="M1742" s="85"/>
      <c r="N1742" s="99"/>
    </row>
    <row r="1743" spans="1:14" s="6" customFormat="1" hidden="1">
      <c r="A1743" s="87"/>
      <c r="G1743" s="3"/>
      <c r="J1743" s="7"/>
      <c r="L1743" s="85"/>
      <c r="M1743" s="85"/>
      <c r="N1743" s="99"/>
    </row>
    <row r="1744" spans="1:14" s="6" customFormat="1" hidden="1">
      <c r="A1744" s="87"/>
      <c r="G1744" s="3"/>
      <c r="J1744" s="7"/>
      <c r="L1744" s="85"/>
      <c r="M1744" s="85"/>
      <c r="N1744" s="99"/>
    </row>
    <row r="1745" spans="1:14" s="6" customFormat="1" hidden="1">
      <c r="A1745" s="87"/>
      <c r="G1745" s="3"/>
      <c r="J1745" s="7"/>
      <c r="L1745" s="85"/>
      <c r="M1745" s="85"/>
      <c r="N1745" s="99"/>
    </row>
    <row r="1746" spans="1:14" s="6" customFormat="1" hidden="1">
      <c r="A1746" s="87"/>
      <c r="G1746" s="3"/>
      <c r="J1746" s="7"/>
      <c r="L1746" s="85"/>
      <c r="M1746" s="85"/>
      <c r="N1746" s="99"/>
    </row>
    <row r="1747" spans="1:14" s="6" customFormat="1" hidden="1">
      <c r="A1747" s="87"/>
      <c r="G1747" s="3"/>
      <c r="J1747" s="7"/>
      <c r="L1747" s="85"/>
      <c r="M1747" s="85"/>
      <c r="N1747" s="99"/>
    </row>
    <row r="1748" spans="1:14" s="6" customFormat="1" hidden="1">
      <c r="A1748" s="87"/>
      <c r="G1748" s="3"/>
      <c r="J1748" s="7"/>
      <c r="L1748" s="85"/>
      <c r="M1748" s="85"/>
      <c r="N1748" s="99"/>
    </row>
    <row r="1749" spans="1:14" s="6" customFormat="1" hidden="1">
      <c r="A1749" s="87"/>
      <c r="G1749" s="3"/>
      <c r="J1749" s="7"/>
      <c r="L1749" s="85"/>
      <c r="M1749" s="85"/>
      <c r="N1749" s="99"/>
    </row>
    <row r="1750" spans="1:14" s="6" customFormat="1" hidden="1">
      <c r="A1750" s="87"/>
      <c r="G1750" s="3"/>
      <c r="J1750" s="7"/>
      <c r="L1750" s="85"/>
      <c r="M1750" s="85"/>
      <c r="N1750" s="99"/>
    </row>
    <row r="1751" spans="1:14" s="6" customFormat="1" hidden="1">
      <c r="A1751" s="87"/>
      <c r="G1751" s="3"/>
      <c r="J1751" s="7"/>
      <c r="L1751" s="85"/>
      <c r="M1751" s="85"/>
      <c r="N1751" s="99"/>
    </row>
    <row r="1752" spans="1:14" s="6" customFormat="1" hidden="1">
      <c r="A1752" s="87"/>
      <c r="G1752" s="3"/>
      <c r="J1752" s="7"/>
      <c r="L1752" s="85"/>
      <c r="M1752" s="85"/>
      <c r="N1752" s="99"/>
    </row>
    <row r="1753" spans="1:14" s="6" customFormat="1" hidden="1">
      <c r="A1753" s="87"/>
      <c r="G1753" s="3"/>
      <c r="J1753" s="7"/>
      <c r="L1753" s="85"/>
      <c r="M1753" s="85"/>
      <c r="N1753" s="99"/>
    </row>
    <row r="1754" spans="1:14" s="6" customFormat="1" hidden="1">
      <c r="A1754" s="87"/>
      <c r="G1754" s="3"/>
      <c r="J1754" s="7"/>
      <c r="L1754" s="85"/>
      <c r="M1754" s="85"/>
      <c r="N1754" s="99"/>
    </row>
    <row r="1755" spans="1:14" s="6" customFormat="1" hidden="1">
      <c r="A1755" s="87"/>
      <c r="G1755" s="3"/>
      <c r="J1755" s="7"/>
      <c r="L1755" s="85"/>
      <c r="M1755" s="85"/>
      <c r="N1755" s="99"/>
    </row>
    <row r="1756" spans="1:14" s="6" customFormat="1" hidden="1">
      <c r="A1756" s="87"/>
      <c r="G1756" s="3"/>
      <c r="J1756" s="7"/>
      <c r="L1756" s="85"/>
      <c r="M1756" s="85"/>
      <c r="N1756" s="99"/>
    </row>
    <row r="1757" spans="1:14" s="6" customFormat="1" hidden="1">
      <c r="A1757" s="87"/>
      <c r="G1757" s="3"/>
      <c r="J1757" s="7"/>
      <c r="L1757" s="85"/>
      <c r="M1757" s="85"/>
      <c r="N1757" s="99"/>
    </row>
    <row r="1758" spans="1:14" s="6" customFormat="1" hidden="1">
      <c r="A1758" s="87"/>
      <c r="G1758" s="3"/>
      <c r="J1758" s="7"/>
      <c r="L1758" s="85"/>
      <c r="M1758" s="85"/>
      <c r="N1758" s="99"/>
    </row>
    <row r="1759" spans="1:14" s="6" customFormat="1" hidden="1">
      <c r="A1759" s="87"/>
      <c r="G1759" s="3"/>
      <c r="J1759" s="7"/>
      <c r="L1759" s="85"/>
      <c r="M1759" s="85"/>
      <c r="N1759" s="99"/>
    </row>
    <row r="1760" spans="1:14" s="6" customFormat="1" hidden="1">
      <c r="A1760" s="87"/>
      <c r="G1760" s="3"/>
      <c r="J1760" s="7"/>
      <c r="L1760" s="85"/>
      <c r="M1760" s="85"/>
      <c r="N1760" s="99"/>
    </row>
    <row r="1761" spans="1:14" s="6" customFormat="1" hidden="1">
      <c r="A1761" s="87"/>
      <c r="G1761" s="3"/>
      <c r="J1761" s="7"/>
      <c r="L1761" s="85"/>
      <c r="M1761" s="85"/>
      <c r="N1761" s="99"/>
    </row>
    <row r="1762" spans="1:14" s="6" customFormat="1" hidden="1">
      <c r="A1762" s="87"/>
      <c r="G1762" s="3"/>
      <c r="J1762" s="7"/>
      <c r="L1762" s="85"/>
      <c r="M1762" s="85"/>
      <c r="N1762" s="99"/>
    </row>
    <row r="1763" spans="1:14" s="6" customFormat="1" hidden="1">
      <c r="A1763" s="87"/>
      <c r="G1763" s="3"/>
      <c r="J1763" s="7"/>
      <c r="L1763" s="85"/>
      <c r="M1763" s="85"/>
      <c r="N1763" s="99"/>
    </row>
    <row r="1764" spans="1:14" s="6" customFormat="1" hidden="1">
      <c r="A1764" s="87"/>
      <c r="G1764" s="3"/>
      <c r="J1764" s="7"/>
      <c r="L1764" s="85"/>
      <c r="M1764" s="85"/>
      <c r="N1764" s="99"/>
    </row>
    <row r="1765" spans="1:14" s="6" customFormat="1" hidden="1">
      <c r="A1765" s="87"/>
      <c r="G1765" s="3"/>
      <c r="J1765" s="7"/>
      <c r="L1765" s="85"/>
      <c r="M1765" s="85"/>
      <c r="N1765" s="99"/>
    </row>
    <row r="1766" spans="1:14" s="6" customFormat="1" hidden="1">
      <c r="A1766" s="87"/>
      <c r="G1766" s="3"/>
      <c r="J1766" s="7"/>
      <c r="L1766" s="85"/>
      <c r="M1766" s="85"/>
      <c r="N1766" s="99"/>
    </row>
    <row r="1767" spans="1:14" s="6" customFormat="1" hidden="1">
      <c r="A1767" s="87"/>
      <c r="G1767" s="3"/>
      <c r="J1767" s="7"/>
      <c r="L1767" s="85"/>
      <c r="M1767" s="85"/>
      <c r="N1767" s="99"/>
    </row>
    <row r="1768" spans="1:14" s="6" customFormat="1" hidden="1">
      <c r="A1768" s="87"/>
      <c r="G1768" s="3"/>
      <c r="J1768" s="7"/>
      <c r="L1768" s="85"/>
      <c r="M1768" s="85"/>
      <c r="N1768" s="99"/>
    </row>
    <row r="1769" spans="1:14" s="6" customFormat="1" hidden="1">
      <c r="A1769" s="87"/>
      <c r="G1769" s="3"/>
      <c r="J1769" s="7"/>
      <c r="L1769" s="85"/>
      <c r="M1769" s="85"/>
      <c r="N1769" s="99"/>
    </row>
    <row r="1770" spans="1:14" s="6" customFormat="1" hidden="1">
      <c r="A1770" s="87"/>
      <c r="G1770" s="3"/>
      <c r="J1770" s="7"/>
      <c r="L1770" s="85"/>
      <c r="M1770" s="85"/>
      <c r="N1770" s="99"/>
    </row>
    <row r="1771" spans="1:14" s="6" customFormat="1" hidden="1">
      <c r="A1771" s="87"/>
      <c r="G1771" s="3"/>
      <c r="J1771" s="7"/>
      <c r="L1771" s="85"/>
      <c r="M1771" s="85"/>
      <c r="N1771" s="99"/>
    </row>
    <row r="1772" spans="1:14" s="6" customFormat="1" hidden="1">
      <c r="A1772" s="87"/>
      <c r="G1772" s="3"/>
      <c r="J1772" s="7"/>
      <c r="L1772" s="85"/>
      <c r="M1772" s="85"/>
      <c r="N1772" s="99"/>
    </row>
    <row r="1773" spans="1:14" s="6" customFormat="1" hidden="1">
      <c r="A1773" s="87"/>
      <c r="G1773" s="3"/>
      <c r="J1773" s="7"/>
      <c r="L1773" s="85"/>
      <c r="M1773" s="85"/>
      <c r="N1773" s="99"/>
    </row>
    <row r="1774" spans="1:14" s="6" customFormat="1" hidden="1">
      <c r="A1774" s="87"/>
      <c r="G1774" s="3"/>
      <c r="J1774" s="7"/>
      <c r="L1774" s="85"/>
      <c r="M1774" s="85"/>
      <c r="N1774" s="99"/>
    </row>
    <row r="1775" spans="1:14" s="6" customFormat="1" hidden="1">
      <c r="A1775" s="87"/>
      <c r="G1775" s="3"/>
      <c r="J1775" s="7"/>
      <c r="L1775" s="85"/>
      <c r="M1775" s="85"/>
      <c r="N1775" s="99"/>
    </row>
    <row r="1776" spans="1:14" s="6" customFormat="1" hidden="1">
      <c r="A1776" s="87"/>
      <c r="G1776" s="3"/>
      <c r="J1776" s="7"/>
      <c r="L1776" s="85"/>
      <c r="M1776" s="85"/>
      <c r="N1776" s="99"/>
    </row>
    <row r="1777" spans="1:14" s="6" customFormat="1" hidden="1">
      <c r="A1777" s="87"/>
      <c r="G1777" s="3"/>
      <c r="J1777" s="7"/>
      <c r="L1777" s="85"/>
      <c r="M1777" s="85"/>
      <c r="N1777" s="99"/>
    </row>
    <row r="1778" spans="1:14" s="6" customFormat="1" hidden="1">
      <c r="A1778" s="87"/>
      <c r="G1778" s="3"/>
      <c r="J1778" s="7"/>
      <c r="L1778" s="85"/>
      <c r="M1778" s="85"/>
      <c r="N1778" s="99"/>
    </row>
    <row r="1779" spans="1:14" s="6" customFormat="1" hidden="1">
      <c r="A1779" s="87"/>
      <c r="G1779" s="3"/>
      <c r="J1779" s="7"/>
      <c r="L1779" s="85"/>
      <c r="M1779" s="85"/>
      <c r="N1779" s="99"/>
    </row>
    <row r="1780" spans="1:14" s="6" customFormat="1" hidden="1">
      <c r="A1780" s="87"/>
      <c r="G1780" s="3"/>
      <c r="J1780" s="7"/>
      <c r="L1780" s="85"/>
      <c r="M1780" s="85"/>
      <c r="N1780" s="99"/>
    </row>
    <row r="1781" spans="1:14" s="6" customFormat="1" hidden="1">
      <c r="A1781" s="87"/>
      <c r="G1781" s="3"/>
      <c r="J1781" s="7"/>
      <c r="L1781" s="85"/>
      <c r="M1781" s="85"/>
      <c r="N1781" s="99"/>
    </row>
    <row r="1782" spans="1:14" s="6" customFormat="1" hidden="1">
      <c r="A1782" s="87"/>
      <c r="G1782" s="3"/>
      <c r="J1782" s="7"/>
      <c r="L1782" s="85"/>
      <c r="M1782" s="85"/>
      <c r="N1782" s="99"/>
    </row>
    <row r="1783" spans="1:14" s="6" customFormat="1" hidden="1">
      <c r="A1783" s="87"/>
      <c r="G1783" s="3"/>
      <c r="J1783" s="7"/>
      <c r="L1783" s="85"/>
      <c r="M1783" s="85"/>
      <c r="N1783" s="99"/>
    </row>
    <row r="1784" spans="1:14" s="6" customFormat="1" hidden="1">
      <c r="A1784" s="87"/>
      <c r="G1784" s="3"/>
      <c r="J1784" s="7"/>
      <c r="L1784" s="85"/>
      <c r="M1784" s="85"/>
      <c r="N1784" s="99"/>
    </row>
    <row r="1785" spans="1:14" s="6" customFormat="1" hidden="1">
      <c r="A1785" s="87"/>
      <c r="G1785" s="3"/>
      <c r="J1785" s="7"/>
      <c r="L1785" s="85"/>
      <c r="M1785" s="85"/>
      <c r="N1785" s="99"/>
    </row>
    <row r="1786" spans="1:14" s="6" customFormat="1" hidden="1">
      <c r="A1786" s="87"/>
      <c r="G1786" s="3"/>
      <c r="J1786" s="7"/>
      <c r="L1786" s="85"/>
      <c r="M1786" s="85"/>
      <c r="N1786" s="99"/>
    </row>
    <row r="1787" spans="1:14" s="6" customFormat="1" hidden="1">
      <c r="A1787" s="87"/>
      <c r="G1787" s="3"/>
      <c r="J1787" s="7"/>
      <c r="L1787" s="85"/>
      <c r="M1787" s="85"/>
      <c r="N1787" s="99"/>
    </row>
    <row r="1788" spans="1:14" s="6" customFormat="1" hidden="1">
      <c r="A1788" s="87"/>
      <c r="G1788" s="3"/>
      <c r="J1788" s="7"/>
      <c r="L1788" s="85"/>
      <c r="M1788" s="85"/>
      <c r="N1788" s="99"/>
    </row>
    <row r="1789" spans="1:14" s="6" customFormat="1" hidden="1">
      <c r="A1789" s="87"/>
      <c r="G1789" s="3"/>
      <c r="J1789" s="7"/>
      <c r="L1789" s="85"/>
      <c r="M1789" s="85"/>
      <c r="N1789" s="99"/>
    </row>
    <row r="1790" spans="1:14" s="6" customFormat="1" hidden="1">
      <c r="A1790" s="87"/>
      <c r="G1790" s="3"/>
      <c r="J1790" s="7"/>
      <c r="L1790" s="85"/>
      <c r="M1790" s="85"/>
      <c r="N1790" s="99"/>
    </row>
    <row r="1791" spans="1:14" s="6" customFormat="1" hidden="1">
      <c r="A1791" s="87"/>
      <c r="G1791" s="3"/>
      <c r="J1791" s="7"/>
      <c r="L1791" s="85"/>
      <c r="M1791" s="85"/>
      <c r="N1791" s="99"/>
    </row>
    <row r="1792" spans="1:14" s="6" customFormat="1" hidden="1">
      <c r="A1792" s="87"/>
      <c r="G1792" s="3"/>
      <c r="J1792" s="7"/>
      <c r="L1792" s="85"/>
      <c r="M1792" s="85"/>
      <c r="N1792" s="99"/>
    </row>
    <row r="1793" spans="1:14" s="6" customFormat="1" hidden="1">
      <c r="A1793" s="87"/>
      <c r="G1793" s="3"/>
      <c r="J1793" s="7"/>
      <c r="L1793" s="85"/>
      <c r="M1793" s="85"/>
      <c r="N1793" s="99"/>
    </row>
    <row r="1794" spans="1:14" s="6" customFormat="1" hidden="1">
      <c r="A1794" s="87"/>
      <c r="G1794" s="3"/>
      <c r="J1794" s="7"/>
      <c r="L1794" s="85"/>
      <c r="M1794" s="85"/>
      <c r="N1794" s="99"/>
    </row>
    <row r="1795" spans="1:14" s="6" customFormat="1" hidden="1">
      <c r="A1795" s="87"/>
      <c r="G1795" s="3"/>
      <c r="J1795" s="7"/>
      <c r="L1795" s="85"/>
      <c r="M1795" s="85"/>
      <c r="N1795" s="99"/>
    </row>
    <row r="1796" spans="1:14" s="6" customFormat="1" hidden="1">
      <c r="A1796" s="87"/>
      <c r="G1796" s="3"/>
      <c r="J1796" s="7"/>
      <c r="L1796" s="85"/>
      <c r="M1796" s="85"/>
      <c r="N1796" s="99"/>
    </row>
    <row r="1797" spans="1:14" s="6" customFormat="1" hidden="1">
      <c r="A1797" s="87"/>
      <c r="G1797" s="3"/>
      <c r="J1797" s="7"/>
      <c r="L1797" s="85"/>
      <c r="M1797" s="85"/>
      <c r="N1797" s="99"/>
    </row>
    <row r="1798" spans="1:14" s="6" customFormat="1" hidden="1">
      <c r="A1798" s="87"/>
      <c r="G1798" s="3"/>
      <c r="J1798" s="7"/>
      <c r="L1798" s="85"/>
      <c r="M1798" s="85"/>
      <c r="N1798" s="99"/>
    </row>
    <row r="1799" spans="1:14" s="6" customFormat="1" hidden="1">
      <c r="A1799" s="87"/>
      <c r="G1799" s="3"/>
      <c r="J1799" s="7"/>
      <c r="L1799" s="85"/>
      <c r="M1799" s="85"/>
      <c r="N1799" s="99"/>
    </row>
    <row r="1800" spans="1:14" s="6" customFormat="1" hidden="1">
      <c r="A1800" s="87"/>
      <c r="G1800" s="3"/>
      <c r="J1800" s="7"/>
      <c r="L1800" s="85"/>
      <c r="M1800" s="85"/>
      <c r="N1800" s="99"/>
    </row>
    <row r="1801" spans="1:14" s="6" customFormat="1" hidden="1">
      <c r="A1801" s="87"/>
      <c r="G1801" s="3"/>
      <c r="J1801" s="7"/>
      <c r="L1801" s="85"/>
      <c r="M1801" s="85"/>
      <c r="N1801" s="99"/>
    </row>
    <row r="1802" spans="1:14" s="6" customFormat="1" hidden="1">
      <c r="A1802" s="87"/>
      <c r="G1802" s="3"/>
      <c r="J1802" s="7"/>
      <c r="L1802" s="85"/>
      <c r="M1802" s="85"/>
      <c r="N1802" s="99"/>
    </row>
    <row r="1803" spans="1:14" s="6" customFormat="1" hidden="1">
      <c r="A1803" s="87"/>
      <c r="G1803" s="3"/>
      <c r="J1803" s="7"/>
      <c r="L1803" s="85"/>
      <c r="M1803" s="85"/>
      <c r="N1803" s="99"/>
    </row>
    <row r="1804" spans="1:14" s="6" customFormat="1" hidden="1">
      <c r="A1804" s="87"/>
      <c r="G1804" s="3"/>
      <c r="J1804" s="7"/>
      <c r="L1804" s="85"/>
      <c r="M1804" s="85"/>
      <c r="N1804" s="99"/>
    </row>
    <row r="1805" spans="1:14" s="6" customFormat="1" hidden="1">
      <c r="A1805" s="87"/>
      <c r="G1805" s="3"/>
      <c r="J1805" s="7"/>
      <c r="L1805" s="85"/>
      <c r="M1805" s="85"/>
      <c r="N1805" s="99"/>
    </row>
    <row r="1806" spans="1:14" s="6" customFormat="1" hidden="1">
      <c r="A1806" s="87"/>
      <c r="G1806" s="3"/>
      <c r="J1806" s="7"/>
      <c r="L1806" s="85"/>
      <c r="M1806" s="85"/>
      <c r="N1806" s="99"/>
    </row>
    <row r="1807" spans="1:14" s="6" customFormat="1" hidden="1">
      <c r="A1807" s="87"/>
      <c r="G1807" s="3"/>
      <c r="J1807" s="7"/>
      <c r="L1807" s="85"/>
      <c r="M1807" s="85"/>
      <c r="N1807" s="99"/>
    </row>
    <row r="1808" spans="1:14" s="6" customFormat="1" hidden="1">
      <c r="A1808" s="87"/>
      <c r="G1808" s="3"/>
      <c r="J1808" s="7"/>
      <c r="L1808" s="85"/>
      <c r="M1808" s="85"/>
      <c r="N1808" s="99"/>
    </row>
    <row r="1809" spans="1:14" s="6" customFormat="1" hidden="1">
      <c r="A1809" s="87"/>
      <c r="G1809" s="3"/>
      <c r="J1809" s="7"/>
      <c r="L1809" s="85"/>
      <c r="M1809" s="85"/>
      <c r="N1809" s="99"/>
    </row>
    <row r="1810" spans="1:14" s="6" customFormat="1" hidden="1">
      <c r="A1810" s="87"/>
      <c r="G1810" s="3"/>
      <c r="J1810" s="7"/>
      <c r="L1810" s="85"/>
      <c r="M1810" s="85"/>
      <c r="N1810" s="99"/>
    </row>
    <row r="1811" spans="1:14" s="6" customFormat="1" hidden="1">
      <c r="A1811" s="87"/>
      <c r="G1811" s="3"/>
      <c r="J1811" s="7"/>
      <c r="L1811" s="85"/>
      <c r="M1811" s="85"/>
      <c r="N1811" s="99"/>
    </row>
    <row r="1812" spans="1:14" s="6" customFormat="1" hidden="1">
      <c r="A1812" s="87"/>
      <c r="G1812" s="3"/>
      <c r="J1812" s="7"/>
      <c r="L1812" s="85"/>
      <c r="M1812" s="85"/>
      <c r="N1812" s="99"/>
    </row>
    <row r="1813" spans="1:14" s="6" customFormat="1" hidden="1">
      <c r="A1813" s="87"/>
      <c r="G1813" s="3"/>
      <c r="J1813" s="7"/>
      <c r="L1813" s="85"/>
      <c r="M1813" s="85"/>
      <c r="N1813" s="99"/>
    </row>
    <row r="1814" spans="1:14" s="6" customFormat="1" hidden="1">
      <c r="A1814" s="87"/>
      <c r="G1814" s="3"/>
      <c r="J1814" s="7"/>
      <c r="L1814" s="85"/>
      <c r="M1814" s="85"/>
      <c r="N1814" s="99"/>
    </row>
    <row r="1815" spans="1:14" s="6" customFormat="1" hidden="1">
      <c r="A1815" s="87"/>
      <c r="G1815" s="3"/>
      <c r="J1815" s="7"/>
      <c r="L1815" s="85"/>
      <c r="M1815" s="85"/>
      <c r="N1815" s="99"/>
    </row>
    <row r="1816" spans="1:14" s="6" customFormat="1" hidden="1">
      <c r="A1816" s="87"/>
      <c r="G1816" s="3"/>
      <c r="J1816" s="7"/>
      <c r="L1816" s="85"/>
      <c r="M1816" s="85"/>
      <c r="N1816" s="99"/>
    </row>
    <row r="1817" spans="1:14" s="6" customFormat="1" hidden="1">
      <c r="A1817" s="87"/>
      <c r="G1817" s="3"/>
      <c r="J1817" s="7"/>
      <c r="L1817" s="85"/>
      <c r="M1817" s="85"/>
      <c r="N1817" s="99"/>
    </row>
    <row r="1818" spans="1:14" s="6" customFormat="1" hidden="1">
      <c r="A1818" s="87"/>
      <c r="G1818" s="3"/>
      <c r="J1818" s="7"/>
      <c r="L1818" s="85"/>
      <c r="M1818" s="85"/>
      <c r="N1818" s="99"/>
    </row>
    <row r="1819" spans="1:14" s="6" customFormat="1" hidden="1">
      <c r="A1819" s="87"/>
      <c r="G1819" s="3"/>
      <c r="J1819" s="7"/>
      <c r="L1819" s="85"/>
      <c r="M1819" s="85"/>
      <c r="N1819" s="99"/>
    </row>
    <row r="1820" spans="1:14" s="6" customFormat="1" hidden="1">
      <c r="A1820" s="87"/>
      <c r="G1820" s="3"/>
      <c r="J1820" s="7"/>
      <c r="L1820" s="85"/>
      <c r="M1820" s="85"/>
      <c r="N1820" s="99"/>
    </row>
    <row r="1821" spans="1:14" s="6" customFormat="1" hidden="1">
      <c r="A1821" s="87"/>
      <c r="G1821" s="3"/>
      <c r="J1821" s="7"/>
      <c r="L1821" s="85"/>
      <c r="M1821" s="85"/>
      <c r="N1821" s="99"/>
    </row>
    <row r="1822" spans="1:14" s="6" customFormat="1" hidden="1">
      <c r="A1822" s="87"/>
      <c r="G1822" s="3"/>
      <c r="J1822" s="7"/>
      <c r="L1822" s="85"/>
      <c r="M1822" s="85"/>
      <c r="N1822" s="99"/>
    </row>
    <row r="1823" spans="1:14" s="6" customFormat="1" hidden="1">
      <c r="A1823" s="87"/>
      <c r="G1823" s="3"/>
      <c r="J1823" s="7"/>
      <c r="L1823" s="85"/>
      <c r="M1823" s="85"/>
      <c r="N1823" s="99"/>
    </row>
    <row r="1824" spans="1:14" s="6" customFormat="1" hidden="1">
      <c r="A1824" s="87"/>
      <c r="G1824" s="3"/>
      <c r="J1824" s="7"/>
      <c r="L1824" s="85"/>
      <c r="M1824" s="85"/>
      <c r="N1824" s="99"/>
    </row>
    <row r="1825" spans="1:14" s="6" customFormat="1" hidden="1">
      <c r="A1825" s="87"/>
      <c r="G1825" s="3"/>
      <c r="J1825" s="7"/>
      <c r="L1825" s="85"/>
      <c r="M1825" s="85"/>
      <c r="N1825" s="99"/>
    </row>
    <row r="1826" spans="1:14" s="6" customFormat="1" hidden="1">
      <c r="A1826" s="87"/>
      <c r="G1826" s="3"/>
      <c r="J1826" s="7"/>
      <c r="L1826" s="85"/>
      <c r="M1826" s="85"/>
      <c r="N1826" s="99"/>
    </row>
    <row r="1827" spans="1:14" s="6" customFormat="1" hidden="1">
      <c r="A1827" s="87"/>
      <c r="G1827" s="3"/>
      <c r="J1827" s="7"/>
      <c r="L1827" s="85"/>
      <c r="M1827" s="85"/>
      <c r="N1827" s="99"/>
    </row>
    <row r="1828" spans="1:14" s="6" customFormat="1" hidden="1">
      <c r="A1828" s="87"/>
      <c r="G1828" s="3"/>
      <c r="J1828" s="7"/>
      <c r="L1828" s="85"/>
      <c r="M1828" s="85"/>
      <c r="N1828" s="99"/>
    </row>
    <row r="1829" spans="1:14" s="6" customFormat="1" hidden="1">
      <c r="A1829" s="87"/>
      <c r="G1829" s="3"/>
      <c r="J1829" s="7"/>
      <c r="L1829" s="85"/>
      <c r="M1829" s="85"/>
      <c r="N1829" s="99"/>
    </row>
    <row r="1830" spans="1:14" s="6" customFormat="1" hidden="1">
      <c r="A1830" s="87"/>
      <c r="G1830" s="3"/>
      <c r="J1830" s="7"/>
      <c r="L1830" s="85"/>
      <c r="M1830" s="85"/>
      <c r="N1830" s="99"/>
    </row>
    <row r="1831" spans="1:14" s="6" customFormat="1" hidden="1">
      <c r="A1831" s="87"/>
      <c r="G1831" s="3"/>
      <c r="J1831" s="7"/>
      <c r="L1831" s="85"/>
      <c r="M1831" s="85"/>
      <c r="N1831" s="99"/>
    </row>
    <row r="1832" spans="1:14" s="6" customFormat="1" hidden="1">
      <c r="A1832" s="87"/>
      <c r="G1832" s="3"/>
      <c r="J1832" s="7"/>
      <c r="L1832" s="85"/>
      <c r="M1832" s="85"/>
      <c r="N1832" s="99"/>
    </row>
    <row r="1833" spans="1:14" s="6" customFormat="1" hidden="1">
      <c r="A1833" s="87"/>
      <c r="G1833" s="3"/>
      <c r="J1833" s="7"/>
      <c r="L1833" s="85"/>
      <c r="M1833" s="85"/>
      <c r="N1833" s="99"/>
    </row>
    <row r="1834" spans="1:14" s="6" customFormat="1" hidden="1">
      <c r="A1834" s="87"/>
      <c r="G1834" s="3"/>
      <c r="J1834" s="7"/>
      <c r="L1834" s="85"/>
      <c r="M1834" s="85"/>
      <c r="N1834" s="99"/>
    </row>
    <row r="1835" spans="1:14" s="6" customFormat="1" hidden="1">
      <c r="A1835" s="87"/>
      <c r="G1835" s="3"/>
      <c r="J1835" s="7"/>
      <c r="L1835" s="85"/>
      <c r="M1835" s="85"/>
      <c r="N1835" s="99"/>
    </row>
    <row r="1836" spans="1:14" s="6" customFormat="1" hidden="1">
      <c r="A1836" s="87"/>
      <c r="G1836" s="3"/>
      <c r="J1836" s="7"/>
      <c r="L1836" s="85"/>
      <c r="M1836" s="85"/>
      <c r="N1836" s="99"/>
    </row>
    <row r="1837" spans="1:14" s="6" customFormat="1" hidden="1">
      <c r="A1837" s="87"/>
      <c r="G1837" s="3"/>
      <c r="J1837" s="7"/>
      <c r="L1837" s="85"/>
      <c r="M1837" s="85"/>
      <c r="N1837" s="99"/>
    </row>
    <row r="1838" spans="1:14" s="6" customFormat="1" hidden="1">
      <c r="A1838" s="87"/>
      <c r="G1838" s="3"/>
      <c r="J1838" s="7"/>
      <c r="L1838" s="85"/>
      <c r="M1838" s="85"/>
      <c r="N1838" s="99"/>
    </row>
    <row r="1839" spans="1:14" s="6" customFormat="1" hidden="1">
      <c r="A1839" s="87"/>
      <c r="G1839" s="3"/>
      <c r="J1839" s="7"/>
      <c r="L1839" s="85"/>
      <c r="M1839" s="85"/>
      <c r="N1839" s="99"/>
    </row>
    <row r="1840" spans="1:14" s="6" customFormat="1" hidden="1">
      <c r="A1840" s="87"/>
      <c r="G1840" s="3"/>
      <c r="J1840" s="7"/>
      <c r="L1840" s="85"/>
      <c r="M1840" s="85"/>
      <c r="N1840" s="99"/>
    </row>
    <row r="1841" spans="1:14" s="6" customFormat="1" hidden="1">
      <c r="A1841" s="87"/>
      <c r="G1841" s="3"/>
      <c r="J1841" s="7"/>
      <c r="L1841" s="85"/>
      <c r="M1841" s="85"/>
      <c r="N1841" s="99"/>
    </row>
    <row r="1842" spans="1:14" s="6" customFormat="1" hidden="1">
      <c r="A1842" s="87"/>
      <c r="G1842" s="3"/>
      <c r="J1842" s="7"/>
      <c r="L1842" s="85"/>
      <c r="M1842" s="85"/>
      <c r="N1842" s="99"/>
    </row>
    <row r="1843" spans="1:14" s="6" customFormat="1" hidden="1">
      <c r="A1843" s="87"/>
      <c r="G1843" s="3"/>
      <c r="J1843" s="7"/>
      <c r="L1843" s="85"/>
      <c r="M1843" s="85"/>
      <c r="N1843" s="99"/>
    </row>
    <row r="1844" spans="1:14" s="6" customFormat="1" hidden="1">
      <c r="A1844" s="87"/>
      <c r="G1844" s="3"/>
      <c r="J1844" s="7"/>
      <c r="L1844" s="85"/>
      <c r="M1844" s="85"/>
      <c r="N1844" s="99"/>
    </row>
    <row r="1845" spans="1:14" s="6" customFormat="1" hidden="1">
      <c r="A1845" s="87"/>
      <c r="G1845" s="3"/>
      <c r="J1845" s="7"/>
      <c r="L1845" s="85"/>
      <c r="M1845" s="85"/>
      <c r="N1845" s="99"/>
    </row>
    <row r="1846" spans="1:14" s="6" customFormat="1" hidden="1">
      <c r="A1846" s="87"/>
      <c r="G1846" s="3"/>
      <c r="J1846" s="7"/>
      <c r="L1846" s="85"/>
      <c r="M1846" s="85"/>
      <c r="N1846" s="99"/>
    </row>
    <row r="1847" spans="1:14" s="6" customFormat="1" hidden="1">
      <c r="A1847" s="87"/>
      <c r="G1847" s="3"/>
      <c r="J1847" s="7"/>
      <c r="L1847" s="85"/>
      <c r="M1847" s="85"/>
      <c r="N1847" s="99"/>
    </row>
    <row r="1848" spans="1:14" s="6" customFormat="1" hidden="1">
      <c r="A1848" s="87"/>
      <c r="G1848" s="3"/>
      <c r="J1848" s="7"/>
      <c r="L1848" s="85"/>
      <c r="M1848" s="85"/>
      <c r="N1848" s="99"/>
    </row>
    <row r="1849" spans="1:14" s="6" customFormat="1" hidden="1">
      <c r="A1849" s="87"/>
      <c r="G1849" s="3"/>
      <c r="J1849" s="7"/>
      <c r="L1849" s="85"/>
      <c r="M1849" s="85"/>
      <c r="N1849" s="99"/>
    </row>
    <row r="1850" spans="1:14" s="6" customFormat="1" hidden="1">
      <c r="A1850" s="87"/>
      <c r="G1850" s="3"/>
      <c r="J1850" s="7"/>
      <c r="L1850" s="85"/>
      <c r="M1850" s="85"/>
      <c r="N1850" s="99"/>
    </row>
    <row r="1851" spans="1:14" s="6" customFormat="1" hidden="1">
      <c r="A1851" s="87"/>
      <c r="G1851" s="3"/>
      <c r="J1851" s="7"/>
      <c r="L1851" s="85"/>
      <c r="M1851" s="85"/>
      <c r="N1851" s="99"/>
    </row>
    <row r="1852" spans="1:14" s="6" customFormat="1" hidden="1">
      <c r="A1852" s="87"/>
      <c r="G1852" s="3"/>
      <c r="J1852" s="7"/>
      <c r="L1852" s="85"/>
      <c r="M1852" s="85"/>
      <c r="N1852" s="99"/>
    </row>
    <row r="1853" spans="1:14" s="6" customFormat="1" hidden="1">
      <c r="A1853" s="87"/>
      <c r="G1853" s="3"/>
      <c r="J1853" s="7"/>
      <c r="L1853" s="85"/>
      <c r="M1853" s="85"/>
      <c r="N1853" s="99"/>
    </row>
    <row r="1854" spans="1:14" s="6" customFormat="1" hidden="1">
      <c r="A1854" s="87"/>
      <c r="G1854" s="3"/>
      <c r="J1854" s="7"/>
      <c r="L1854" s="85"/>
      <c r="M1854" s="85"/>
      <c r="N1854" s="99"/>
    </row>
    <row r="1855" spans="1:14" s="6" customFormat="1" hidden="1">
      <c r="A1855" s="87"/>
      <c r="G1855" s="3"/>
      <c r="J1855" s="7"/>
      <c r="L1855" s="85"/>
      <c r="M1855" s="85"/>
      <c r="N1855" s="99"/>
    </row>
    <row r="1856" spans="1:14" s="6" customFormat="1" hidden="1">
      <c r="A1856" s="87"/>
      <c r="G1856" s="3"/>
      <c r="J1856" s="7"/>
      <c r="L1856" s="85"/>
      <c r="M1856" s="85"/>
      <c r="N1856" s="99"/>
    </row>
    <row r="1857" spans="1:14" s="6" customFormat="1" hidden="1">
      <c r="A1857" s="87"/>
      <c r="G1857" s="3"/>
      <c r="J1857" s="7"/>
      <c r="L1857" s="85"/>
      <c r="M1857" s="85"/>
      <c r="N1857" s="99"/>
    </row>
    <row r="1858" spans="1:14" s="6" customFormat="1" hidden="1">
      <c r="A1858" s="87"/>
      <c r="G1858" s="3"/>
      <c r="J1858" s="7"/>
      <c r="L1858" s="85"/>
      <c r="M1858" s="85"/>
      <c r="N1858" s="99"/>
    </row>
    <row r="1859" spans="1:14" s="6" customFormat="1" hidden="1">
      <c r="A1859" s="87"/>
      <c r="G1859" s="3"/>
      <c r="J1859" s="7"/>
      <c r="L1859" s="85"/>
      <c r="M1859" s="85"/>
      <c r="N1859" s="99"/>
    </row>
    <row r="1860" spans="1:14" s="6" customFormat="1" hidden="1">
      <c r="A1860" s="87"/>
      <c r="G1860" s="3"/>
      <c r="J1860" s="7"/>
      <c r="L1860" s="85"/>
      <c r="M1860" s="85"/>
      <c r="N1860" s="99"/>
    </row>
    <row r="1861" spans="1:14" s="6" customFormat="1" hidden="1">
      <c r="A1861" s="87"/>
      <c r="G1861" s="3"/>
      <c r="J1861" s="7"/>
      <c r="L1861" s="85"/>
      <c r="M1861" s="85"/>
      <c r="N1861" s="99"/>
    </row>
    <row r="1862" spans="1:14" s="6" customFormat="1" hidden="1">
      <c r="A1862" s="87"/>
      <c r="G1862" s="3"/>
      <c r="J1862" s="7"/>
      <c r="L1862" s="85"/>
      <c r="M1862" s="85"/>
      <c r="N1862" s="99"/>
    </row>
    <row r="1863" spans="1:14" s="6" customFormat="1" hidden="1">
      <c r="A1863" s="87"/>
      <c r="G1863" s="3"/>
      <c r="J1863" s="7"/>
      <c r="L1863" s="85"/>
      <c r="M1863" s="85"/>
      <c r="N1863" s="99"/>
    </row>
    <row r="1864" spans="1:14" s="6" customFormat="1" hidden="1">
      <c r="A1864" s="87"/>
      <c r="G1864" s="3"/>
      <c r="J1864" s="7"/>
      <c r="L1864" s="85"/>
      <c r="M1864" s="85"/>
      <c r="N1864" s="99"/>
    </row>
    <row r="1865" spans="1:14" s="6" customFormat="1" hidden="1">
      <c r="A1865" s="87"/>
      <c r="G1865" s="3"/>
      <c r="J1865" s="7"/>
      <c r="L1865" s="85"/>
      <c r="M1865" s="85"/>
      <c r="N1865" s="99"/>
    </row>
    <row r="1866" spans="1:14" s="6" customFormat="1" hidden="1">
      <c r="A1866" s="87"/>
      <c r="G1866" s="3"/>
      <c r="J1866" s="7"/>
      <c r="L1866" s="85"/>
      <c r="M1866" s="85"/>
      <c r="N1866" s="99"/>
    </row>
    <row r="1867" spans="1:14" s="6" customFormat="1" hidden="1">
      <c r="A1867" s="87"/>
      <c r="G1867" s="3"/>
      <c r="J1867" s="7"/>
      <c r="L1867" s="85"/>
      <c r="M1867" s="85"/>
      <c r="N1867" s="99"/>
    </row>
    <row r="1868" spans="1:14" s="6" customFormat="1" hidden="1">
      <c r="A1868" s="87"/>
      <c r="G1868" s="3"/>
      <c r="J1868" s="7"/>
      <c r="L1868" s="85"/>
      <c r="M1868" s="85"/>
      <c r="N1868" s="99"/>
    </row>
    <row r="1869" spans="1:14" s="6" customFormat="1" hidden="1">
      <c r="A1869" s="87"/>
      <c r="G1869" s="3"/>
      <c r="J1869" s="7"/>
      <c r="L1869" s="85"/>
      <c r="M1869" s="85"/>
      <c r="N1869" s="99"/>
    </row>
    <row r="1870" spans="1:14" s="6" customFormat="1" hidden="1">
      <c r="A1870" s="87"/>
      <c r="G1870" s="3"/>
      <c r="J1870" s="7"/>
      <c r="L1870" s="85"/>
      <c r="M1870" s="85"/>
      <c r="N1870" s="99"/>
    </row>
    <row r="1871" spans="1:14" s="6" customFormat="1" hidden="1">
      <c r="A1871" s="87"/>
      <c r="G1871" s="3"/>
      <c r="J1871" s="7"/>
      <c r="L1871" s="85"/>
      <c r="M1871" s="85"/>
      <c r="N1871" s="99"/>
    </row>
    <row r="1872" spans="1:14" s="6" customFormat="1" hidden="1">
      <c r="A1872" s="87"/>
      <c r="G1872" s="3"/>
      <c r="J1872" s="7"/>
      <c r="L1872" s="85"/>
      <c r="M1872" s="85"/>
      <c r="N1872" s="99"/>
    </row>
    <row r="1873" spans="1:14" s="6" customFormat="1" hidden="1">
      <c r="A1873" s="87"/>
      <c r="G1873" s="3"/>
      <c r="J1873" s="7"/>
      <c r="L1873" s="85"/>
      <c r="M1873" s="85"/>
      <c r="N1873" s="99"/>
    </row>
    <row r="1874" spans="1:14" s="6" customFormat="1" hidden="1">
      <c r="A1874" s="87"/>
      <c r="G1874" s="3"/>
      <c r="J1874" s="7"/>
      <c r="L1874" s="85"/>
      <c r="M1874" s="85"/>
      <c r="N1874" s="99"/>
    </row>
    <row r="1875" spans="1:14" s="6" customFormat="1" hidden="1">
      <c r="A1875" s="87"/>
      <c r="G1875" s="3"/>
      <c r="J1875" s="7"/>
      <c r="L1875" s="85"/>
      <c r="M1875" s="85"/>
      <c r="N1875" s="99"/>
    </row>
    <row r="1876" spans="1:14" s="6" customFormat="1" hidden="1">
      <c r="A1876" s="87"/>
      <c r="G1876" s="3"/>
      <c r="J1876" s="7"/>
      <c r="L1876" s="85"/>
      <c r="M1876" s="85"/>
      <c r="N1876" s="99"/>
    </row>
    <row r="1877" spans="1:14" s="6" customFormat="1" hidden="1">
      <c r="A1877" s="87"/>
      <c r="G1877" s="3"/>
      <c r="J1877" s="7"/>
      <c r="L1877" s="85"/>
      <c r="M1877" s="85"/>
      <c r="N1877" s="99"/>
    </row>
    <row r="1878" spans="1:14" s="6" customFormat="1" hidden="1">
      <c r="A1878" s="87"/>
      <c r="G1878" s="3"/>
      <c r="J1878" s="7"/>
      <c r="L1878" s="85"/>
      <c r="M1878" s="85"/>
      <c r="N1878" s="99"/>
    </row>
    <row r="1879" spans="1:14" s="6" customFormat="1" hidden="1">
      <c r="A1879" s="87"/>
      <c r="G1879" s="3"/>
      <c r="J1879" s="7"/>
      <c r="L1879" s="85"/>
      <c r="M1879" s="85"/>
      <c r="N1879" s="99"/>
    </row>
    <row r="1880" spans="1:14" s="6" customFormat="1" hidden="1">
      <c r="A1880" s="87"/>
      <c r="G1880" s="3"/>
      <c r="J1880" s="7"/>
      <c r="L1880" s="85"/>
      <c r="M1880" s="85"/>
      <c r="N1880" s="99"/>
    </row>
    <row r="1881" spans="1:14" s="6" customFormat="1" hidden="1">
      <c r="A1881" s="87"/>
      <c r="G1881" s="3"/>
      <c r="J1881" s="7"/>
      <c r="L1881" s="85"/>
      <c r="M1881" s="85"/>
      <c r="N1881" s="99"/>
    </row>
    <row r="1882" spans="1:14" s="6" customFormat="1" hidden="1">
      <c r="A1882" s="87"/>
      <c r="G1882" s="3"/>
      <c r="J1882" s="7"/>
      <c r="L1882" s="85"/>
      <c r="M1882" s="85"/>
      <c r="N1882" s="99"/>
    </row>
    <row r="1883" spans="1:14" s="6" customFormat="1" hidden="1">
      <c r="A1883" s="87"/>
      <c r="G1883" s="3"/>
      <c r="J1883" s="7"/>
      <c r="L1883" s="85"/>
      <c r="M1883" s="85"/>
      <c r="N1883" s="99"/>
    </row>
    <row r="1884" spans="1:14" s="6" customFormat="1" hidden="1">
      <c r="A1884" s="87"/>
      <c r="G1884" s="3"/>
      <c r="J1884" s="7"/>
      <c r="L1884" s="85"/>
      <c r="M1884" s="85"/>
      <c r="N1884" s="99"/>
    </row>
    <row r="1885" spans="1:14" s="6" customFormat="1" hidden="1">
      <c r="A1885" s="87"/>
      <c r="G1885" s="3"/>
      <c r="J1885" s="7"/>
      <c r="L1885" s="85"/>
      <c r="M1885" s="85"/>
      <c r="N1885" s="99"/>
    </row>
    <row r="1886" spans="1:14" s="6" customFormat="1" hidden="1">
      <c r="A1886" s="87"/>
      <c r="G1886" s="3"/>
      <c r="J1886" s="7"/>
      <c r="L1886" s="85"/>
      <c r="M1886" s="85"/>
      <c r="N1886" s="99"/>
    </row>
    <row r="1887" spans="1:14" s="6" customFormat="1" hidden="1">
      <c r="A1887" s="87"/>
      <c r="G1887" s="3"/>
      <c r="J1887" s="7"/>
      <c r="L1887" s="85"/>
      <c r="M1887" s="85"/>
      <c r="N1887" s="99"/>
    </row>
    <row r="1888" spans="1:14" s="6" customFormat="1" hidden="1">
      <c r="A1888" s="87"/>
      <c r="G1888" s="3"/>
      <c r="J1888" s="7"/>
      <c r="L1888" s="85"/>
      <c r="M1888" s="85"/>
      <c r="N1888" s="99"/>
    </row>
    <row r="1889" spans="1:14" s="6" customFormat="1" hidden="1">
      <c r="A1889" s="87"/>
      <c r="G1889" s="3"/>
      <c r="J1889" s="7"/>
      <c r="L1889" s="85"/>
      <c r="M1889" s="85"/>
      <c r="N1889" s="99"/>
    </row>
    <row r="1890" spans="1:14" s="6" customFormat="1" hidden="1">
      <c r="A1890" s="87"/>
      <c r="G1890" s="3"/>
      <c r="J1890" s="7"/>
      <c r="L1890" s="85"/>
      <c r="M1890" s="85"/>
      <c r="N1890" s="99"/>
    </row>
    <row r="1891" spans="1:14" s="6" customFormat="1" hidden="1">
      <c r="A1891" s="87"/>
      <c r="G1891" s="3"/>
      <c r="J1891" s="7"/>
      <c r="L1891" s="85"/>
      <c r="M1891" s="85"/>
      <c r="N1891" s="99"/>
    </row>
    <row r="1892" spans="1:14" s="6" customFormat="1" hidden="1">
      <c r="A1892" s="87"/>
      <c r="G1892" s="3"/>
      <c r="J1892" s="7"/>
      <c r="L1892" s="85"/>
      <c r="M1892" s="85"/>
      <c r="N1892" s="99"/>
    </row>
    <row r="1893" spans="1:14" s="6" customFormat="1" hidden="1">
      <c r="A1893" s="87"/>
      <c r="G1893" s="3"/>
      <c r="J1893" s="7"/>
      <c r="L1893" s="85"/>
      <c r="M1893" s="85"/>
      <c r="N1893" s="99"/>
    </row>
    <row r="1894" spans="1:14" s="6" customFormat="1" hidden="1">
      <c r="A1894" s="87"/>
      <c r="G1894" s="3"/>
      <c r="J1894" s="7"/>
      <c r="L1894" s="85"/>
      <c r="M1894" s="85"/>
      <c r="N1894" s="99"/>
    </row>
    <row r="1895" spans="1:14" s="6" customFormat="1" hidden="1">
      <c r="A1895" s="87"/>
      <c r="G1895" s="3"/>
      <c r="J1895" s="7"/>
      <c r="L1895" s="85"/>
      <c r="M1895" s="85"/>
      <c r="N1895" s="99"/>
    </row>
    <row r="1896" spans="1:14" s="6" customFormat="1" hidden="1">
      <c r="A1896" s="87"/>
      <c r="G1896" s="3"/>
      <c r="J1896" s="7"/>
      <c r="L1896" s="85"/>
      <c r="M1896" s="85"/>
      <c r="N1896" s="99"/>
    </row>
    <row r="1897" spans="1:14" s="6" customFormat="1" hidden="1">
      <c r="A1897" s="87"/>
      <c r="G1897" s="3"/>
      <c r="J1897" s="7"/>
      <c r="L1897" s="85"/>
      <c r="M1897" s="85"/>
      <c r="N1897" s="99"/>
    </row>
    <row r="1898" spans="1:14" s="6" customFormat="1" hidden="1">
      <c r="A1898" s="87"/>
      <c r="G1898" s="3"/>
      <c r="J1898" s="7"/>
      <c r="L1898" s="85"/>
      <c r="M1898" s="85"/>
      <c r="N1898" s="99"/>
    </row>
    <row r="1899" spans="1:14" s="6" customFormat="1" hidden="1">
      <c r="A1899" s="87"/>
      <c r="G1899" s="3"/>
      <c r="J1899" s="7"/>
      <c r="L1899" s="85"/>
      <c r="M1899" s="85"/>
      <c r="N1899" s="99"/>
    </row>
    <row r="1900" spans="1:14" s="6" customFormat="1" hidden="1">
      <c r="A1900" s="87"/>
      <c r="G1900" s="3"/>
      <c r="J1900" s="7"/>
      <c r="L1900" s="85"/>
      <c r="M1900" s="85"/>
      <c r="N1900" s="99"/>
    </row>
    <row r="1901" spans="1:14" s="6" customFormat="1" hidden="1">
      <c r="A1901" s="87"/>
      <c r="G1901" s="3"/>
      <c r="J1901" s="7"/>
      <c r="L1901" s="85"/>
      <c r="M1901" s="85"/>
      <c r="N1901" s="99"/>
    </row>
    <row r="1902" spans="1:14" s="6" customFormat="1" hidden="1">
      <c r="A1902" s="87"/>
      <c r="G1902" s="3"/>
      <c r="J1902" s="7"/>
      <c r="L1902" s="85"/>
      <c r="M1902" s="85"/>
      <c r="N1902" s="99"/>
    </row>
    <row r="1903" spans="1:14" s="6" customFormat="1" hidden="1">
      <c r="A1903" s="87"/>
      <c r="G1903" s="3"/>
      <c r="J1903" s="7"/>
      <c r="L1903" s="85"/>
      <c r="M1903" s="85"/>
      <c r="N1903" s="99"/>
    </row>
    <row r="1904" spans="1:14" s="6" customFormat="1" hidden="1">
      <c r="A1904" s="87"/>
      <c r="G1904" s="3"/>
      <c r="J1904" s="7"/>
      <c r="L1904" s="85"/>
      <c r="M1904" s="85"/>
      <c r="N1904" s="99"/>
    </row>
    <row r="1905" spans="1:14" s="6" customFormat="1" hidden="1">
      <c r="A1905" s="87"/>
      <c r="G1905" s="3"/>
      <c r="J1905" s="7"/>
      <c r="L1905" s="85"/>
      <c r="M1905" s="85"/>
      <c r="N1905" s="99"/>
    </row>
    <row r="1906" spans="1:14" s="6" customFormat="1" hidden="1">
      <c r="A1906" s="87"/>
      <c r="G1906" s="3"/>
      <c r="J1906" s="7"/>
      <c r="L1906" s="85"/>
      <c r="M1906" s="85"/>
      <c r="N1906" s="99"/>
    </row>
    <row r="1907" spans="1:14" s="6" customFormat="1" hidden="1">
      <c r="A1907" s="87"/>
      <c r="G1907" s="3"/>
      <c r="J1907" s="7"/>
      <c r="L1907" s="85"/>
      <c r="M1907" s="85"/>
      <c r="N1907" s="99"/>
    </row>
    <row r="1908" spans="1:14" s="6" customFormat="1" hidden="1">
      <c r="A1908" s="87"/>
      <c r="G1908" s="3"/>
      <c r="J1908" s="7"/>
      <c r="L1908" s="85"/>
      <c r="M1908" s="85"/>
      <c r="N1908" s="99"/>
    </row>
    <row r="1909" spans="1:14" s="6" customFormat="1" hidden="1">
      <c r="A1909" s="87"/>
      <c r="G1909" s="3"/>
      <c r="J1909" s="7"/>
      <c r="L1909" s="85"/>
      <c r="M1909" s="85"/>
      <c r="N1909" s="99"/>
    </row>
    <row r="1910" spans="1:14" s="6" customFormat="1" hidden="1">
      <c r="A1910" s="87"/>
      <c r="G1910" s="3"/>
      <c r="J1910" s="7"/>
      <c r="L1910" s="85"/>
      <c r="M1910" s="85"/>
      <c r="N1910" s="99"/>
    </row>
    <row r="1911" spans="1:14" s="6" customFormat="1" hidden="1">
      <c r="A1911" s="87"/>
      <c r="G1911" s="3"/>
      <c r="J1911" s="7"/>
      <c r="L1911" s="85"/>
      <c r="M1911" s="85"/>
      <c r="N1911" s="99"/>
    </row>
    <row r="1912" spans="1:14" s="6" customFormat="1" hidden="1">
      <c r="A1912" s="87"/>
      <c r="G1912" s="3"/>
      <c r="J1912" s="7"/>
      <c r="L1912" s="85"/>
      <c r="M1912" s="85"/>
      <c r="N1912" s="99"/>
    </row>
    <row r="1913" spans="1:14" s="6" customFormat="1" hidden="1">
      <c r="A1913" s="87"/>
      <c r="G1913" s="3"/>
      <c r="J1913" s="7"/>
      <c r="L1913" s="85"/>
      <c r="M1913" s="85"/>
      <c r="N1913" s="99"/>
    </row>
    <row r="1914" spans="1:14" s="6" customFormat="1" hidden="1">
      <c r="A1914" s="87"/>
      <c r="G1914" s="3"/>
      <c r="J1914" s="7"/>
      <c r="L1914" s="85"/>
      <c r="M1914" s="85"/>
      <c r="N1914" s="99"/>
    </row>
    <row r="1915" spans="1:14" s="6" customFormat="1" hidden="1">
      <c r="A1915" s="87"/>
      <c r="G1915" s="3"/>
      <c r="J1915" s="7"/>
      <c r="L1915" s="85"/>
      <c r="M1915" s="85"/>
      <c r="N1915" s="99"/>
    </row>
    <row r="1916" spans="1:14" s="6" customFormat="1" hidden="1">
      <c r="A1916" s="87"/>
      <c r="G1916" s="3"/>
      <c r="J1916" s="7"/>
      <c r="L1916" s="85"/>
      <c r="M1916" s="85"/>
      <c r="N1916" s="99"/>
    </row>
    <row r="1917" spans="1:14" s="6" customFormat="1" hidden="1">
      <c r="A1917" s="87"/>
      <c r="G1917" s="3"/>
      <c r="J1917" s="7"/>
      <c r="L1917" s="85"/>
      <c r="M1917" s="85"/>
      <c r="N1917" s="99"/>
    </row>
    <row r="1918" spans="1:14" s="6" customFormat="1" hidden="1">
      <c r="A1918" s="87"/>
      <c r="G1918" s="3"/>
      <c r="J1918" s="7"/>
      <c r="L1918" s="85"/>
      <c r="M1918" s="85"/>
      <c r="N1918" s="99"/>
    </row>
    <row r="1919" spans="1:14" s="6" customFormat="1" hidden="1">
      <c r="A1919" s="87"/>
      <c r="G1919" s="3"/>
      <c r="J1919" s="7"/>
      <c r="L1919" s="85"/>
      <c r="M1919" s="85"/>
      <c r="N1919" s="99"/>
    </row>
    <row r="1920" spans="1:14" s="6" customFormat="1" hidden="1">
      <c r="A1920" s="87"/>
      <c r="G1920" s="3"/>
      <c r="J1920" s="7"/>
      <c r="L1920" s="85"/>
      <c r="M1920" s="85"/>
      <c r="N1920" s="99"/>
    </row>
    <row r="1921" spans="1:14" s="6" customFormat="1" hidden="1">
      <c r="A1921" s="87"/>
      <c r="G1921" s="3"/>
      <c r="J1921" s="7"/>
      <c r="L1921" s="85"/>
      <c r="M1921" s="85"/>
      <c r="N1921" s="99"/>
    </row>
    <row r="1922" spans="1:14" s="6" customFormat="1" hidden="1">
      <c r="A1922" s="87"/>
      <c r="G1922" s="3"/>
      <c r="J1922" s="7"/>
      <c r="L1922" s="85"/>
      <c r="M1922" s="85"/>
      <c r="N1922" s="99"/>
    </row>
    <row r="1923" spans="1:14" s="6" customFormat="1" hidden="1">
      <c r="A1923" s="87"/>
      <c r="G1923" s="3"/>
      <c r="J1923" s="7"/>
      <c r="L1923" s="85"/>
      <c r="M1923" s="85"/>
      <c r="N1923" s="99"/>
    </row>
    <row r="1924" spans="1:14" s="6" customFormat="1" hidden="1">
      <c r="A1924" s="87"/>
      <c r="G1924" s="3"/>
      <c r="J1924" s="7"/>
      <c r="L1924" s="85"/>
      <c r="M1924" s="85"/>
      <c r="N1924" s="99"/>
    </row>
    <row r="1925" spans="1:14" s="6" customFormat="1" hidden="1">
      <c r="A1925" s="87"/>
      <c r="G1925" s="3"/>
      <c r="J1925" s="7"/>
      <c r="L1925" s="85"/>
      <c r="M1925" s="85"/>
      <c r="N1925" s="99"/>
    </row>
    <row r="1926" spans="1:14" s="6" customFormat="1" hidden="1">
      <c r="A1926" s="87"/>
      <c r="G1926" s="3"/>
      <c r="J1926" s="7"/>
      <c r="L1926" s="85"/>
      <c r="M1926" s="85"/>
      <c r="N1926" s="99"/>
    </row>
    <row r="1927" spans="1:14" s="6" customFormat="1" hidden="1">
      <c r="A1927" s="87"/>
      <c r="G1927" s="3"/>
      <c r="J1927" s="7"/>
      <c r="L1927" s="85"/>
      <c r="M1927" s="85"/>
      <c r="N1927" s="99"/>
    </row>
    <row r="1928" spans="1:14" s="6" customFormat="1" hidden="1">
      <c r="A1928" s="87"/>
      <c r="G1928" s="3"/>
      <c r="J1928" s="7"/>
      <c r="L1928" s="85"/>
      <c r="M1928" s="85"/>
      <c r="N1928" s="99"/>
    </row>
    <row r="1929" spans="1:14" s="6" customFormat="1" hidden="1">
      <c r="A1929" s="87"/>
      <c r="G1929" s="3"/>
      <c r="J1929" s="7"/>
      <c r="L1929" s="85"/>
      <c r="M1929" s="85"/>
      <c r="N1929" s="99"/>
    </row>
    <row r="1930" spans="1:14" s="6" customFormat="1" hidden="1">
      <c r="A1930" s="87"/>
      <c r="G1930" s="3"/>
      <c r="J1930" s="7"/>
      <c r="L1930" s="85"/>
      <c r="M1930" s="85"/>
      <c r="N1930" s="99"/>
    </row>
    <row r="1931" spans="1:14" s="6" customFormat="1" hidden="1">
      <c r="A1931" s="87"/>
      <c r="G1931" s="3"/>
      <c r="J1931" s="7"/>
      <c r="L1931" s="85"/>
      <c r="M1931" s="85"/>
      <c r="N1931" s="99"/>
    </row>
    <row r="1932" spans="1:14" s="6" customFormat="1" hidden="1">
      <c r="A1932" s="87"/>
      <c r="G1932" s="3"/>
      <c r="J1932" s="7"/>
      <c r="L1932" s="85"/>
      <c r="M1932" s="85"/>
      <c r="N1932" s="99"/>
    </row>
    <row r="1933" spans="1:14" s="6" customFormat="1" hidden="1">
      <c r="A1933" s="87"/>
      <c r="G1933" s="3"/>
      <c r="J1933" s="7"/>
      <c r="L1933" s="85"/>
      <c r="M1933" s="85"/>
      <c r="N1933" s="99"/>
    </row>
    <row r="1934" spans="1:14" s="6" customFormat="1" hidden="1">
      <c r="A1934" s="87"/>
      <c r="G1934" s="3"/>
      <c r="J1934" s="7"/>
      <c r="L1934" s="85"/>
      <c r="M1934" s="85"/>
      <c r="N1934" s="99"/>
    </row>
    <row r="1935" spans="1:14" s="6" customFormat="1" hidden="1">
      <c r="A1935" s="87"/>
      <c r="G1935" s="3"/>
      <c r="J1935" s="7"/>
      <c r="L1935" s="85"/>
      <c r="M1935" s="85"/>
      <c r="N1935" s="99"/>
    </row>
    <row r="1936" spans="1:14" s="6" customFormat="1" hidden="1">
      <c r="A1936" s="87"/>
      <c r="G1936" s="3"/>
      <c r="J1936" s="7"/>
      <c r="L1936" s="85"/>
      <c r="M1936" s="85"/>
      <c r="N1936" s="99"/>
    </row>
    <row r="1937" spans="1:14" s="6" customFormat="1" hidden="1">
      <c r="A1937" s="87"/>
      <c r="G1937" s="3"/>
      <c r="J1937" s="7"/>
      <c r="L1937" s="85"/>
      <c r="M1937" s="85"/>
      <c r="N1937" s="99"/>
    </row>
    <row r="1938" spans="1:14" s="6" customFormat="1" hidden="1">
      <c r="A1938" s="87"/>
      <c r="G1938" s="3"/>
      <c r="J1938" s="7"/>
      <c r="L1938" s="85"/>
      <c r="M1938" s="85"/>
      <c r="N1938" s="99"/>
    </row>
    <row r="1939" spans="1:14" s="6" customFormat="1" hidden="1">
      <c r="A1939" s="87"/>
      <c r="G1939" s="3"/>
      <c r="J1939" s="7"/>
      <c r="L1939" s="85"/>
      <c r="M1939" s="85"/>
      <c r="N1939" s="99"/>
    </row>
    <row r="1940" spans="1:14" s="6" customFormat="1" hidden="1">
      <c r="A1940" s="87"/>
      <c r="G1940" s="3"/>
      <c r="J1940" s="7"/>
      <c r="L1940" s="85"/>
      <c r="M1940" s="85"/>
      <c r="N1940" s="99"/>
    </row>
    <row r="1941" spans="1:14" s="6" customFormat="1" hidden="1">
      <c r="A1941" s="87"/>
      <c r="G1941" s="3"/>
      <c r="J1941" s="7"/>
      <c r="L1941" s="85"/>
      <c r="M1941" s="85"/>
      <c r="N1941" s="99"/>
    </row>
    <row r="1942" spans="1:14" s="6" customFormat="1" hidden="1">
      <c r="A1942" s="87"/>
      <c r="G1942" s="3"/>
      <c r="J1942" s="7"/>
      <c r="L1942" s="85"/>
      <c r="M1942" s="85"/>
      <c r="N1942" s="99"/>
    </row>
    <row r="1943" spans="1:14" s="6" customFormat="1" hidden="1">
      <c r="A1943" s="87"/>
      <c r="G1943" s="3"/>
      <c r="J1943" s="7"/>
      <c r="L1943" s="85"/>
      <c r="M1943" s="85"/>
      <c r="N1943" s="99"/>
    </row>
    <row r="1944" spans="1:14" s="6" customFormat="1" hidden="1">
      <c r="A1944" s="87"/>
      <c r="G1944" s="3"/>
      <c r="J1944" s="7"/>
      <c r="L1944" s="85"/>
      <c r="M1944" s="85"/>
      <c r="N1944" s="99"/>
    </row>
    <row r="1945" spans="1:14" s="6" customFormat="1" hidden="1">
      <c r="A1945" s="87"/>
      <c r="G1945" s="3"/>
      <c r="J1945" s="7"/>
      <c r="L1945" s="85"/>
      <c r="M1945" s="85"/>
      <c r="N1945" s="99"/>
    </row>
    <row r="1946" spans="1:14" s="6" customFormat="1" hidden="1">
      <c r="A1946" s="87"/>
      <c r="G1946" s="3"/>
      <c r="J1946" s="7"/>
      <c r="L1946" s="85"/>
      <c r="M1946" s="85"/>
      <c r="N1946" s="99"/>
    </row>
    <row r="1947" spans="1:14" s="6" customFormat="1" hidden="1">
      <c r="A1947" s="87"/>
      <c r="G1947" s="3"/>
      <c r="J1947" s="7"/>
      <c r="L1947" s="85"/>
      <c r="M1947" s="85"/>
      <c r="N1947" s="99"/>
    </row>
    <row r="1948" spans="1:14" s="6" customFormat="1" hidden="1">
      <c r="A1948" s="87"/>
      <c r="G1948" s="3"/>
      <c r="J1948" s="7"/>
      <c r="L1948" s="85"/>
      <c r="M1948" s="85"/>
      <c r="N1948" s="99"/>
    </row>
    <row r="1949" spans="1:14" s="6" customFormat="1" hidden="1">
      <c r="A1949" s="87"/>
      <c r="G1949" s="3"/>
      <c r="J1949" s="7"/>
      <c r="L1949" s="85"/>
      <c r="M1949" s="85"/>
      <c r="N1949" s="99"/>
    </row>
    <row r="1950" spans="1:14" s="6" customFormat="1" hidden="1">
      <c r="A1950" s="87"/>
      <c r="G1950" s="3"/>
      <c r="J1950" s="7"/>
      <c r="L1950" s="85"/>
      <c r="M1950" s="85"/>
      <c r="N1950" s="99"/>
    </row>
    <row r="1951" spans="1:14" s="6" customFormat="1" hidden="1">
      <c r="A1951" s="87"/>
      <c r="G1951" s="3"/>
      <c r="J1951" s="7"/>
      <c r="L1951" s="85"/>
      <c r="M1951" s="85"/>
      <c r="N1951" s="99"/>
    </row>
    <row r="1952" spans="1:14" s="6" customFormat="1" hidden="1">
      <c r="A1952" s="87"/>
      <c r="G1952" s="3"/>
      <c r="J1952" s="7"/>
      <c r="L1952" s="85"/>
      <c r="M1952" s="85"/>
      <c r="N1952" s="99"/>
    </row>
    <row r="1953" spans="1:14" s="6" customFormat="1" hidden="1">
      <c r="A1953" s="87"/>
      <c r="G1953" s="3"/>
      <c r="J1953" s="7"/>
      <c r="L1953" s="85"/>
      <c r="M1953" s="85"/>
      <c r="N1953" s="99"/>
    </row>
    <row r="1954" spans="1:14" s="6" customFormat="1" hidden="1">
      <c r="A1954" s="87"/>
      <c r="G1954" s="3"/>
      <c r="J1954" s="7"/>
      <c r="L1954" s="85"/>
      <c r="M1954" s="85"/>
      <c r="N1954" s="99"/>
    </row>
    <row r="1955" spans="1:14" s="6" customFormat="1" hidden="1">
      <c r="A1955" s="87"/>
      <c r="G1955" s="3"/>
      <c r="J1955" s="7"/>
      <c r="L1955" s="85"/>
      <c r="M1955" s="85"/>
      <c r="N1955" s="99"/>
    </row>
    <row r="1956" spans="1:14" s="6" customFormat="1" hidden="1">
      <c r="A1956" s="87"/>
      <c r="G1956" s="3"/>
      <c r="J1956" s="7"/>
      <c r="L1956" s="85"/>
      <c r="M1956" s="85"/>
      <c r="N1956" s="99"/>
    </row>
    <row r="1957" spans="1:14" s="6" customFormat="1" hidden="1">
      <c r="A1957" s="87"/>
      <c r="G1957" s="3"/>
      <c r="J1957" s="7"/>
      <c r="L1957" s="85"/>
      <c r="M1957" s="85"/>
      <c r="N1957" s="99"/>
    </row>
    <row r="1958" spans="1:14" s="6" customFormat="1" hidden="1">
      <c r="A1958" s="87"/>
      <c r="G1958" s="3"/>
      <c r="J1958" s="7"/>
      <c r="L1958" s="85"/>
      <c r="M1958" s="85"/>
      <c r="N1958" s="99"/>
    </row>
    <row r="1959" spans="1:14" s="6" customFormat="1" hidden="1">
      <c r="A1959" s="87"/>
      <c r="G1959" s="3"/>
      <c r="J1959" s="7"/>
      <c r="L1959" s="85"/>
      <c r="M1959" s="85"/>
      <c r="N1959" s="99"/>
    </row>
    <row r="1960" spans="1:14" s="6" customFormat="1" hidden="1">
      <c r="A1960" s="87"/>
      <c r="G1960" s="3"/>
      <c r="J1960" s="7"/>
      <c r="L1960" s="85"/>
      <c r="M1960" s="85"/>
      <c r="N1960" s="99"/>
    </row>
    <row r="1961" spans="1:14" s="6" customFormat="1" hidden="1">
      <c r="A1961" s="87"/>
      <c r="G1961" s="3"/>
      <c r="J1961" s="7"/>
      <c r="L1961" s="85"/>
      <c r="M1961" s="85"/>
      <c r="N1961" s="99"/>
    </row>
    <row r="1962" spans="1:14" s="6" customFormat="1" hidden="1">
      <c r="A1962" s="87"/>
      <c r="G1962" s="3"/>
      <c r="J1962" s="7"/>
      <c r="L1962" s="85"/>
      <c r="M1962" s="85"/>
      <c r="N1962" s="99"/>
    </row>
    <row r="1963" spans="1:14" s="6" customFormat="1" hidden="1">
      <c r="A1963" s="87"/>
      <c r="G1963" s="3"/>
      <c r="J1963" s="7"/>
      <c r="L1963" s="85"/>
      <c r="M1963" s="85"/>
      <c r="N1963" s="99"/>
    </row>
    <row r="1964" spans="1:14" s="6" customFormat="1" hidden="1">
      <c r="A1964" s="87"/>
      <c r="G1964" s="3"/>
      <c r="J1964" s="7"/>
      <c r="L1964" s="85"/>
      <c r="M1964" s="85"/>
      <c r="N1964" s="99"/>
    </row>
    <row r="1965" spans="1:14" s="6" customFormat="1" hidden="1">
      <c r="A1965" s="87"/>
      <c r="G1965" s="3"/>
      <c r="J1965" s="7"/>
      <c r="L1965" s="85"/>
      <c r="M1965" s="85"/>
      <c r="N1965" s="99"/>
    </row>
    <row r="1966" spans="1:14" s="6" customFormat="1" hidden="1">
      <c r="A1966" s="87"/>
      <c r="G1966" s="3"/>
      <c r="J1966" s="7"/>
      <c r="L1966" s="85"/>
      <c r="M1966" s="85"/>
      <c r="N1966" s="99"/>
    </row>
    <row r="1967" spans="1:14" s="6" customFormat="1" hidden="1">
      <c r="A1967" s="87"/>
      <c r="G1967" s="3"/>
      <c r="J1967" s="7"/>
      <c r="L1967" s="85"/>
      <c r="M1967" s="85"/>
      <c r="N1967" s="99"/>
    </row>
    <row r="1968" spans="1:14" s="6" customFormat="1" hidden="1">
      <c r="A1968" s="87"/>
      <c r="G1968" s="3"/>
      <c r="J1968" s="7"/>
      <c r="L1968" s="85"/>
      <c r="M1968" s="85"/>
      <c r="N1968" s="99"/>
    </row>
    <row r="1969" spans="1:14" s="6" customFormat="1" hidden="1">
      <c r="A1969" s="87"/>
      <c r="G1969" s="3"/>
      <c r="J1969" s="7"/>
      <c r="L1969" s="85"/>
      <c r="M1969" s="85"/>
      <c r="N1969" s="99"/>
    </row>
    <row r="1970" spans="1:14" s="6" customFormat="1" hidden="1">
      <c r="A1970" s="87"/>
      <c r="G1970" s="3"/>
      <c r="J1970" s="7"/>
      <c r="L1970" s="85"/>
      <c r="M1970" s="85"/>
      <c r="N1970" s="99"/>
    </row>
    <row r="1971" spans="1:14" s="6" customFormat="1" hidden="1">
      <c r="A1971" s="87"/>
      <c r="G1971" s="3"/>
      <c r="J1971" s="7"/>
      <c r="L1971" s="85"/>
      <c r="M1971" s="85"/>
      <c r="N1971" s="99"/>
    </row>
    <row r="1972" spans="1:14" s="6" customFormat="1" hidden="1">
      <c r="A1972" s="87"/>
      <c r="G1972" s="3"/>
      <c r="J1972" s="7"/>
      <c r="L1972" s="85"/>
      <c r="M1972" s="85"/>
      <c r="N1972" s="99"/>
    </row>
    <row r="1973" spans="1:14" s="6" customFormat="1" hidden="1">
      <c r="A1973" s="87"/>
      <c r="G1973" s="3"/>
      <c r="J1973" s="7"/>
      <c r="L1973" s="85"/>
      <c r="M1973" s="85"/>
      <c r="N1973" s="99"/>
    </row>
    <row r="1974" spans="1:14" s="6" customFormat="1" hidden="1">
      <c r="A1974" s="87"/>
      <c r="G1974" s="3"/>
      <c r="J1974" s="7"/>
      <c r="L1974" s="85"/>
      <c r="M1974" s="85"/>
      <c r="N1974" s="99"/>
    </row>
    <row r="1975" spans="1:14" s="6" customFormat="1" hidden="1">
      <c r="A1975" s="87"/>
      <c r="G1975" s="3"/>
      <c r="J1975" s="7"/>
      <c r="L1975" s="85"/>
      <c r="M1975" s="85"/>
      <c r="N1975" s="99"/>
    </row>
    <row r="1976" spans="1:14" s="6" customFormat="1" hidden="1">
      <c r="A1976" s="87"/>
      <c r="G1976" s="3"/>
      <c r="J1976" s="7"/>
      <c r="L1976" s="85"/>
      <c r="M1976" s="85"/>
      <c r="N1976" s="99"/>
    </row>
    <row r="1977" spans="1:14" s="6" customFormat="1" hidden="1">
      <c r="A1977" s="87"/>
      <c r="G1977" s="3"/>
      <c r="J1977" s="7"/>
      <c r="L1977" s="85"/>
      <c r="M1977" s="85"/>
      <c r="N1977" s="99"/>
    </row>
    <row r="1978" spans="1:14" s="6" customFormat="1" hidden="1">
      <c r="A1978" s="87"/>
      <c r="G1978" s="3"/>
      <c r="J1978" s="7"/>
      <c r="L1978" s="85"/>
      <c r="M1978" s="85"/>
      <c r="N1978" s="99"/>
    </row>
    <row r="1979" spans="1:14" s="6" customFormat="1" hidden="1">
      <c r="A1979" s="87"/>
      <c r="G1979" s="3"/>
      <c r="J1979" s="7"/>
      <c r="L1979" s="85"/>
      <c r="M1979" s="85"/>
      <c r="N1979" s="99"/>
    </row>
    <row r="1980" spans="1:14" s="6" customFormat="1" hidden="1">
      <c r="A1980" s="87"/>
      <c r="G1980" s="3"/>
      <c r="J1980" s="7"/>
      <c r="L1980" s="85"/>
      <c r="M1980" s="85"/>
      <c r="N1980" s="99"/>
    </row>
    <row r="1981" spans="1:14" s="6" customFormat="1" hidden="1">
      <c r="A1981" s="87"/>
      <c r="G1981" s="3"/>
      <c r="J1981" s="7"/>
      <c r="L1981" s="85"/>
      <c r="M1981" s="85"/>
      <c r="N1981" s="99"/>
    </row>
    <row r="1982" spans="1:14" s="6" customFormat="1" hidden="1">
      <c r="A1982" s="87"/>
      <c r="G1982" s="3"/>
      <c r="J1982" s="7"/>
      <c r="L1982" s="85"/>
      <c r="M1982" s="85"/>
      <c r="N1982" s="99"/>
    </row>
    <row r="1983" spans="1:14" s="6" customFormat="1" hidden="1">
      <c r="A1983" s="87"/>
      <c r="G1983" s="3"/>
      <c r="J1983" s="7"/>
      <c r="L1983" s="85"/>
      <c r="M1983" s="85"/>
      <c r="N1983" s="99"/>
    </row>
    <row r="1984" spans="1:14" s="6" customFormat="1" hidden="1">
      <c r="A1984" s="87"/>
      <c r="G1984" s="3"/>
      <c r="J1984" s="7"/>
      <c r="L1984" s="85"/>
      <c r="M1984" s="85"/>
      <c r="N1984" s="99"/>
    </row>
    <row r="1985" spans="1:14" s="6" customFormat="1" hidden="1">
      <c r="A1985" s="87"/>
      <c r="G1985" s="3"/>
      <c r="J1985" s="7"/>
      <c r="L1985" s="85"/>
      <c r="M1985" s="85"/>
      <c r="N1985" s="99"/>
    </row>
    <row r="1986" spans="1:14" s="6" customFormat="1" hidden="1">
      <c r="A1986" s="87"/>
      <c r="G1986" s="3"/>
      <c r="J1986" s="7"/>
      <c r="L1986" s="85"/>
      <c r="M1986" s="85"/>
      <c r="N1986" s="99"/>
    </row>
    <row r="1987" spans="1:14" s="6" customFormat="1" hidden="1">
      <c r="A1987" s="87"/>
      <c r="G1987" s="3"/>
      <c r="J1987" s="7"/>
      <c r="L1987" s="85"/>
      <c r="M1987" s="85"/>
      <c r="N1987" s="99"/>
    </row>
    <row r="1988" spans="1:14" s="6" customFormat="1" hidden="1">
      <c r="A1988" s="87"/>
      <c r="G1988" s="3"/>
      <c r="J1988" s="7"/>
      <c r="L1988" s="85"/>
      <c r="M1988" s="85"/>
      <c r="N1988" s="99"/>
    </row>
    <row r="1989" spans="1:14" s="6" customFormat="1" hidden="1">
      <c r="A1989" s="87"/>
      <c r="G1989" s="3"/>
      <c r="J1989" s="7"/>
      <c r="L1989" s="85"/>
      <c r="M1989" s="85"/>
      <c r="N1989" s="99"/>
    </row>
    <row r="1990" spans="1:14" s="6" customFormat="1" hidden="1">
      <c r="A1990" s="87"/>
      <c r="G1990" s="3"/>
      <c r="J1990" s="7"/>
      <c r="L1990" s="85"/>
      <c r="M1990" s="85"/>
      <c r="N1990" s="99"/>
    </row>
    <row r="1991" spans="1:14" s="6" customFormat="1" hidden="1">
      <c r="A1991" s="87"/>
      <c r="G1991" s="3"/>
      <c r="J1991" s="7"/>
      <c r="L1991" s="85"/>
      <c r="M1991" s="85"/>
      <c r="N1991" s="99"/>
    </row>
    <row r="1992" spans="1:14" s="6" customFormat="1" hidden="1">
      <c r="A1992" s="87"/>
      <c r="G1992" s="3"/>
      <c r="J1992" s="7"/>
      <c r="L1992" s="85"/>
      <c r="M1992" s="85"/>
      <c r="N1992" s="99"/>
    </row>
    <row r="1993" spans="1:14" s="6" customFormat="1" hidden="1">
      <c r="A1993" s="87"/>
      <c r="G1993" s="3"/>
      <c r="J1993" s="7"/>
      <c r="L1993" s="85"/>
      <c r="M1993" s="85"/>
      <c r="N1993" s="99"/>
    </row>
    <row r="1994" spans="1:14" s="6" customFormat="1" hidden="1">
      <c r="A1994" s="87"/>
      <c r="G1994" s="3"/>
      <c r="J1994" s="7"/>
      <c r="L1994" s="85"/>
      <c r="M1994" s="85"/>
      <c r="N1994" s="99"/>
    </row>
    <row r="1995" spans="1:14" s="6" customFormat="1" hidden="1">
      <c r="A1995" s="87"/>
      <c r="G1995" s="3"/>
      <c r="J1995" s="7"/>
      <c r="L1995" s="85"/>
      <c r="M1995" s="85"/>
      <c r="N1995" s="99"/>
    </row>
    <row r="1996" spans="1:14" s="6" customFormat="1" hidden="1">
      <c r="A1996" s="87"/>
      <c r="G1996" s="3"/>
      <c r="J1996" s="7"/>
      <c r="L1996" s="85"/>
      <c r="M1996" s="85"/>
      <c r="N1996" s="99"/>
    </row>
    <row r="1997" spans="1:14" s="6" customFormat="1" hidden="1">
      <c r="A1997" s="87"/>
      <c r="G1997" s="3"/>
      <c r="J1997" s="7"/>
      <c r="L1997" s="85"/>
      <c r="M1997" s="85"/>
      <c r="N1997" s="99"/>
    </row>
    <row r="1998" spans="1:14" s="6" customFormat="1" hidden="1">
      <c r="A1998" s="87"/>
      <c r="G1998" s="3"/>
      <c r="J1998" s="7"/>
      <c r="L1998" s="85"/>
      <c r="M1998" s="85"/>
      <c r="N1998" s="99"/>
    </row>
    <row r="1999" spans="1:14" s="6" customFormat="1" hidden="1">
      <c r="A1999" s="87"/>
      <c r="G1999" s="3"/>
      <c r="J1999" s="7"/>
      <c r="L1999" s="85"/>
      <c r="M1999" s="85"/>
      <c r="N1999" s="99"/>
    </row>
    <row r="2000" spans="1:14" s="6" customFormat="1" hidden="1">
      <c r="A2000" s="87"/>
      <c r="G2000" s="3"/>
      <c r="J2000" s="7"/>
      <c r="L2000" s="85"/>
      <c r="M2000" s="85"/>
      <c r="N2000" s="99"/>
    </row>
    <row r="2001" spans="1:14" s="6" customFormat="1" hidden="1">
      <c r="A2001" s="87"/>
      <c r="G2001" s="3"/>
      <c r="J2001" s="7"/>
      <c r="L2001" s="85"/>
      <c r="M2001" s="85"/>
      <c r="N2001" s="99"/>
    </row>
    <row r="2002" spans="1:14" s="6" customFormat="1" hidden="1">
      <c r="A2002" s="87"/>
      <c r="G2002" s="3"/>
      <c r="J2002" s="7"/>
      <c r="L2002" s="85"/>
      <c r="M2002" s="85"/>
      <c r="N2002" s="99"/>
    </row>
    <row r="2003" spans="1:14" s="6" customFormat="1" hidden="1">
      <c r="A2003" s="87"/>
      <c r="G2003" s="3"/>
      <c r="J2003" s="7"/>
      <c r="L2003" s="85"/>
      <c r="M2003" s="85"/>
      <c r="N2003" s="99"/>
    </row>
    <row r="2004" spans="1:14" s="6" customFormat="1" hidden="1">
      <c r="A2004" s="87"/>
      <c r="G2004" s="3"/>
      <c r="J2004" s="7"/>
      <c r="L2004" s="85"/>
      <c r="M2004" s="85"/>
      <c r="N2004" s="99"/>
    </row>
    <row r="2005" spans="1:14" s="6" customFormat="1" hidden="1">
      <c r="A2005" s="87"/>
      <c r="G2005" s="3"/>
      <c r="J2005" s="7"/>
      <c r="L2005" s="85"/>
      <c r="M2005" s="85"/>
      <c r="N2005" s="99"/>
    </row>
    <row r="2006" spans="1:14" s="6" customFormat="1" hidden="1">
      <c r="A2006" s="87"/>
      <c r="G2006" s="3"/>
      <c r="J2006" s="7"/>
      <c r="L2006" s="85"/>
      <c r="M2006" s="85"/>
      <c r="N2006" s="99"/>
    </row>
    <row r="2007" spans="1:14" s="6" customFormat="1" hidden="1">
      <c r="A2007" s="87"/>
      <c r="G2007" s="3"/>
      <c r="J2007" s="7"/>
      <c r="L2007" s="85"/>
      <c r="M2007" s="85"/>
      <c r="N2007" s="99"/>
    </row>
    <row r="2008" spans="1:14" s="6" customFormat="1" hidden="1">
      <c r="A2008" s="87"/>
      <c r="G2008" s="3"/>
      <c r="J2008" s="7"/>
      <c r="L2008" s="85"/>
      <c r="M2008" s="85"/>
      <c r="N2008" s="99"/>
    </row>
    <row r="2009" spans="1:14" s="6" customFormat="1" hidden="1">
      <c r="A2009" s="87"/>
      <c r="G2009" s="3"/>
      <c r="J2009" s="7"/>
      <c r="L2009" s="85"/>
      <c r="M2009" s="85"/>
      <c r="N2009" s="99"/>
    </row>
    <row r="2010" spans="1:14" s="6" customFormat="1" hidden="1">
      <c r="A2010" s="87"/>
      <c r="G2010" s="3"/>
      <c r="J2010" s="7"/>
      <c r="L2010" s="85"/>
      <c r="M2010" s="85"/>
      <c r="N2010" s="99"/>
    </row>
    <row r="2011" spans="1:14" s="6" customFormat="1" hidden="1">
      <c r="A2011" s="87"/>
      <c r="G2011" s="3"/>
      <c r="J2011" s="7"/>
      <c r="L2011" s="85"/>
      <c r="M2011" s="85"/>
      <c r="N2011" s="99"/>
    </row>
    <row r="2012" spans="1:14" s="6" customFormat="1" hidden="1">
      <c r="A2012" s="87"/>
      <c r="G2012" s="3"/>
      <c r="J2012" s="7"/>
      <c r="L2012" s="85"/>
      <c r="M2012" s="85"/>
      <c r="N2012" s="99"/>
    </row>
    <row r="2013" spans="1:14" s="6" customFormat="1" hidden="1">
      <c r="A2013" s="87"/>
      <c r="G2013" s="3"/>
      <c r="J2013" s="7"/>
      <c r="L2013" s="85"/>
      <c r="M2013" s="85"/>
      <c r="N2013" s="99"/>
    </row>
    <row r="2014" spans="1:14" s="6" customFormat="1" hidden="1">
      <c r="A2014" s="87"/>
      <c r="G2014" s="3"/>
      <c r="J2014" s="7"/>
      <c r="L2014" s="85"/>
      <c r="M2014" s="85"/>
      <c r="N2014" s="99"/>
    </row>
    <row r="2015" spans="1:14" s="6" customFormat="1" hidden="1">
      <c r="A2015" s="87"/>
      <c r="G2015" s="3"/>
      <c r="J2015" s="7"/>
      <c r="L2015" s="85"/>
      <c r="M2015" s="85"/>
      <c r="N2015" s="99"/>
    </row>
    <row r="2016" spans="1:14" s="6" customFormat="1" hidden="1">
      <c r="A2016" s="87"/>
      <c r="G2016" s="3"/>
      <c r="J2016" s="7"/>
      <c r="L2016" s="85"/>
      <c r="M2016" s="85"/>
      <c r="N2016" s="99"/>
    </row>
    <row r="2017" spans="1:14" s="6" customFormat="1" hidden="1">
      <c r="A2017" s="87"/>
      <c r="G2017" s="3"/>
      <c r="J2017" s="7"/>
      <c r="L2017" s="85"/>
      <c r="M2017" s="85"/>
      <c r="N2017" s="99"/>
    </row>
    <row r="2018" spans="1:14" s="6" customFormat="1" hidden="1">
      <c r="A2018" s="87"/>
      <c r="G2018" s="3"/>
      <c r="J2018" s="7"/>
      <c r="L2018" s="85"/>
      <c r="M2018" s="85"/>
      <c r="N2018" s="99"/>
    </row>
    <row r="2019" spans="1:14" s="6" customFormat="1" hidden="1">
      <c r="A2019" s="87"/>
      <c r="G2019" s="3"/>
      <c r="J2019" s="7"/>
      <c r="L2019" s="85"/>
      <c r="M2019" s="85"/>
      <c r="N2019" s="99"/>
    </row>
    <row r="2020" spans="1:14" s="6" customFormat="1" hidden="1">
      <c r="A2020" s="87"/>
      <c r="G2020" s="3"/>
      <c r="J2020" s="7"/>
      <c r="L2020" s="85"/>
      <c r="M2020" s="85"/>
      <c r="N2020" s="99"/>
    </row>
    <row r="2021" spans="1:14" s="6" customFormat="1" hidden="1">
      <c r="A2021" s="87"/>
      <c r="G2021" s="3"/>
      <c r="J2021" s="7"/>
      <c r="L2021" s="85"/>
      <c r="M2021" s="85"/>
      <c r="N2021" s="99"/>
    </row>
    <row r="2022" spans="1:14" s="6" customFormat="1" hidden="1">
      <c r="A2022" s="87"/>
      <c r="G2022" s="3"/>
      <c r="J2022" s="7"/>
      <c r="L2022" s="85"/>
      <c r="M2022" s="85"/>
      <c r="N2022" s="99"/>
    </row>
    <row r="2023" spans="1:14" s="6" customFormat="1" hidden="1">
      <c r="A2023" s="87"/>
      <c r="G2023" s="3"/>
      <c r="J2023" s="7"/>
      <c r="L2023" s="85"/>
      <c r="M2023" s="85"/>
      <c r="N2023" s="99"/>
    </row>
    <row r="2024" spans="1:14" s="6" customFormat="1" hidden="1">
      <c r="A2024" s="87"/>
      <c r="G2024" s="3"/>
      <c r="J2024" s="7"/>
      <c r="L2024" s="85"/>
      <c r="M2024" s="85"/>
      <c r="N2024" s="99"/>
    </row>
    <row r="2025" spans="1:14" s="6" customFormat="1" hidden="1">
      <c r="A2025" s="87"/>
      <c r="G2025" s="3"/>
      <c r="J2025" s="7"/>
      <c r="L2025" s="85"/>
      <c r="M2025" s="85"/>
      <c r="N2025" s="99"/>
    </row>
    <row r="2026" spans="1:14" s="6" customFormat="1" hidden="1">
      <c r="A2026" s="87"/>
      <c r="G2026" s="3"/>
      <c r="J2026" s="7"/>
      <c r="L2026" s="85"/>
      <c r="M2026" s="85"/>
      <c r="N2026" s="99"/>
    </row>
    <row r="2027" spans="1:14" s="6" customFormat="1" hidden="1">
      <c r="A2027" s="87"/>
      <c r="G2027" s="3"/>
      <c r="J2027" s="7"/>
      <c r="L2027" s="85"/>
      <c r="M2027" s="85"/>
      <c r="N2027" s="99"/>
    </row>
    <row r="2028" spans="1:14" s="6" customFormat="1" hidden="1">
      <c r="A2028" s="87"/>
      <c r="G2028" s="3"/>
      <c r="J2028" s="7"/>
      <c r="L2028" s="85"/>
      <c r="M2028" s="85"/>
      <c r="N2028" s="99"/>
    </row>
    <row r="2029" spans="1:14" s="6" customFormat="1" hidden="1">
      <c r="A2029" s="87"/>
      <c r="G2029" s="3"/>
      <c r="J2029" s="7"/>
      <c r="L2029" s="85"/>
      <c r="M2029" s="85"/>
      <c r="N2029" s="99"/>
    </row>
    <row r="2030" spans="1:14" s="6" customFormat="1" hidden="1">
      <c r="A2030" s="87"/>
      <c r="G2030" s="3"/>
      <c r="J2030" s="7"/>
      <c r="L2030" s="85"/>
      <c r="M2030" s="85"/>
      <c r="N2030" s="99"/>
    </row>
    <row r="2031" spans="1:14" s="6" customFormat="1" hidden="1">
      <c r="A2031" s="87"/>
      <c r="G2031" s="3"/>
      <c r="J2031" s="7"/>
      <c r="L2031" s="85"/>
      <c r="M2031" s="85"/>
      <c r="N2031" s="99"/>
    </row>
    <row r="2032" spans="1:14" s="6" customFormat="1" hidden="1">
      <c r="A2032" s="87"/>
      <c r="G2032" s="3"/>
      <c r="J2032" s="7"/>
      <c r="L2032" s="85"/>
      <c r="M2032" s="85"/>
      <c r="N2032" s="99"/>
    </row>
    <row r="2033" spans="1:14" s="6" customFormat="1" hidden="1">
      <c r="A2033" s="87"/>
      <c r="G2033" s="3"/>
      <c r="J2033" s="7"/>
      <c r="L2033" s="85"/>
      <c r="M2033" s="85"/>
      <c r="N2033" s="99"/>
    </row>
    <row r="2034" spans="1:14" s="6" customFormat="1" hidden="1">
      <c r="A2034" s="87"/>
      <c r="G2034" s="3"/>
      <c r="J2034" s="7"/>
      <c r="L2034" s="85"/>
      <c r="M2034" s="85"/>
      <c r="N2034" s="99"/>
    </row>
    <row r="2035" spans="1:14" s="6" customFormat="1" hidden="1">
      <c r="A2035" s="87"/>
      <c r="G2035" s="3"/>
      <c r="J2035" s="7"/>
      <c r="L2035" s="85"/>
      <c r="M2035" s="85"/>
      <c r="N2035" s="99"/>
    </row>
    <row r="2036" spans="1:14" s="6" customFormat="1" hidden="1">
      <c r="A2036" s="87"/>
      <c r="G2036" s="3"/>
      <c r="J2036" s="7"/>
      <c r="L2036" s="85"/>
      <c r="M2036" s="85"/>
      <c r="N2036" s="99"/>
    </row>
    <row r="2037" spans="1:14" s="6" customFormat="1" hidden="1">
      <c r="A2037" s="87"/>
      <c r="G2037" s="3"/>
      <c r="J2037" s="7"/>
      <c r="L2037" s="85"/>
      <c r="M2037" s="85"/>
      <c r="N2037" s="99"/>
    </row>
    <row r="2038" spans="1:14" s="6" customFormat="1" hidden="1">
      <c r="A2038" s="87"/>
      <c r="G2038" s="3"/>
      <c r="J2038" s="7"/>
      <c r="L2038" s="85"/>
      <c r="M2038" s="85"/>
      <c r="N2038" s="99"/>
    </row>
    <row r="2039" spans="1:14" s="6" customFormat="1" hidden="1">
      <c r="A2039" s="87"/>
      <c r="G2039" s="3"/>
      <c r="J2039" s="7"/>
      <c r="L2039" s="85"/>
      <c r="M2039" s="85"/>
      <c r="N2039" s="99"/>
    </row>
    <row r="2040" spans="1:14" s="6" customFormat="1" hidden="1">
      <c r="A2040" s="87"/>
      <c r="G2040" s="3"/>
      <c r="J2040" s="7"/>
      <c r="L2040" s="85"/>
      <c r="M2040" s="85"/>
      <c r="N2040" s="99"/>
    </row>
    <row r="2041" spans="1:14" s="6" customFormat="1" hidden="1">
      <c r="A2041" s="87"/>
      <c r="G2041" s="3"/>
      <c r="J2041" s="7"/>
      <c r="L2041" s="85"/>
      <c r="M2041" s="85"/>
      <c r="N2041" s="99"/>
    </row>
    <row r="2042" spans="1:14" s="6" customFormat="1" hidden="1">
      <c r="A2042" s="87"/>
      <c r="G2042" s="3"/>
      <c r="J2042" s="7"/>
      <c r="L2042" s="85"/>
      <c r="M2042" s="85"/>
      <c r="N2042" s="99"/>
    </row>
    <row r="2043" spans="1:14" s="6" customFormat="1" hidden="1">
      <c r="A2043" s="87"/>
      <c r="G2043" s="3"/>
      <c r="J2043" s="7"/>
      <c r="L2043" s="85"/>
      <c r="M2043" s="85"/>
      <c r="N2043" s="99"/>
    </row>
    <row r="2044" spans="1:14" s="6" customFormat="1" hidden="1">
      <c r="A2044" s="87"/>
      <c r="G2044" s="3"/>
      <c r="J2044" s="7"/>
      <c r="L2044" s="85"/>
      <c r="M2044" s="85"/>
      <c r="N2044" s="99"/>
    </row>
    <row r="2045" spans="1:14" s="6" customFormat="1" hidden="1">
      <c r="A2045" s="87"/>
      <c r="G2045" s="3"/>
      <c r="J2045" s="7"/>
      <c r="L2045" s="85"/>
      <c r="M2045" s="85"/>
      <c r="N2045" s="99"/>
    </row>
    <row r="2046" spans="1:14" s="6" customFormat="1" hidden="1">
      <c r="A2046" s="87"/>
      <c r="G2046" s="3"/>
      <c r="J2046" s="7"/>
      <c r="L2046" s="85"/>
      <c r="M2046" s="85"/>
      <c r="N2046" s="99"/>
    </row>
    <row r="2047" spans="1:14" s="6" customFormat="1" hidden="1">
      <c r="A2047" s="87"/>
      <c r="G2047" s="3"/>
      <c r="J2047" s="7"/>
      <c r="L2047" s="85"/>
      <c r="M2047" s="85"/>
      <c r="N2047" s="99"/>
    </row>
    <row r="2048" spans="1:14" s="6" customFormat="1" hidden="1">
      <c r="A2048" s="87"/>
      <c r="G2048" s="3"/>
      <c r="J2048" s="7"/>
      <c r="L2048" s="85"/>
      <c r="M2048" s="85"/>
      <c r="N2048" s="99"/>
    </row>
    <row r="2049" spans="1:14" s="6" customFormat="1" hidden="1">
      <c r="A2049" s="87"/>
      <c r="G2049" s="3"/>
      <c r="J2049" s="7"/>
      <c r="L2049" s="85"/>
      <c r="M2049" s="85"/>
      <c r="N2049" s="99"/>
    </row>
    <row r="2050" spans="1:14" s="6" customFormat="1" hidden="1">
      <c r="A2050" s="87"/>
      <c r="G2050" s="3"/>
      <c r="J2050" s="7"/>
      <c r="L2050" s="85"/>
      <c r="M2050" s="85"/>
      <c r="N2050" s="99"/>
    </row>
    <row r="2051" spans="1:14" s="6" customFormat="1" hidden="1">
      <c r="A2051" s="87"/>
      <c r="G2051" s="3"/>
      <c r="J2051" s="7"/>
      <c r="L2051" s="85"/>
      <c r="M2051" s="85"/>
      <c r="N2051" s="99"/>
    </row>
    <row r="2052" spans="1:14" s="6" customFormat="1" hidden="1">
      <c r="A2052" s="87"/>
      <c r="G2052" s="3"/>
      <c r="J2052" s="7"/>
      <c r="L2052" s="85"/>
      <c r="M2052" s="85"/>
      <c r="N2052" s="99"/>
    </row>
    <row r="2053" spans="1:14" s="6" customFormat="1" hidden="1">
      <c r="A2053" s="87"/>
      <c r="G2053" s="3"/>
      <c r="J2053" s="7"/>
      <c r="L2053" s="85"/>
      <c r="M2053" s="85"/>
      <c r="N2053" s="99"/>
    </row>
    <row r="2054" spans="1:14" s="6" customFormat="1" hidden="1">
      <c r="A2054" s="87"/>
      <c r="G2054" s="3"/>
      <c r="J2054" s="7"/>
      <c r="L2054" s="85"/>
      <c r="M2054" s="85"/>
      <c r="N2054" s="99"/>
    </row>
    <row r="2055" spans="1:14" s="6" customFormat="1" hidden="1">
      <c r="A2055" s="87"/>
      <c r="G2055" s="3"/>
      <c r="J2055" s="7"/>
      <c r="L2055" s="85"/>
      <c r="M2055" s="85"/>
      <c r="N2055" s="99"/>
    </row>
    <row r="2056" spans="1:14" s="6" customFormat="1" hidden="1">
      <c r="A2056" s="87"/>
      <c r="G2056" s="3"/>
      <c r="J2056" s="7"/>
      <c r="L2056" s="85"/>
      <c r="M2056" s="85"/>
      <c r="N2056" s="99"/>
    </row>
    <row r="2057" spans="1:14" s="6" customFormat="1" hidden="1">
      <c r="A2057" s="87"/>
      <c r="G2057" s="3"/>
      <c r="J2057" s="7"/>
      <c r="L2057" s="85"/>
      <c r="M2057" s="85"/>
      <c r="N2057" s="99"/>
    </row>
    <row r="2058" spans="1:14" s="6" customFormat="1" hidden="1">
      <c r="A2058" s="87"/>
      <c r="G2058" s="3"/>
      <c r="J2058" s="7"/>
      <c r="L2058" s="85"/>
      <c r="M2058" s="85"/>
      <c r="N2058" s="99"/>
    </row>
    <row r="2059" spans="1:14" s="6" customFormat="1" hidden="1">
      <c r="A2059" s="87"/>
      <c r="G2059" s="3"/>
      <c r="J2059" s="7"/>
      <c r="L2059" s="85"/>
      <c r="M2059" s="85"/>
      <c r="N2059" s="99"/>
    </row>
    <row r="2060" spans="1:14" s="6" customFormat="1" hidden="1">
      <c r="A2060" s="87"/>
      <c r="G2060" s="3"/>
      <c r="J2060" s="7"/>
      <c r="L2060" s="85"/>
      <c r="M2060" s="85"/>
      <c r="N2060" s="99"/>
    </row>
    <row r="2061" spans="1:14" s="6" customFormat="1" hidden="1">
      <c r="A2061" s="87"/>
      <c r="G2061" s="3"/>
      <c r="J2061" s="7"/>
      <c r="L2061" s="85"/>
      <c r="M2061" s="85"/>
      <c r="N2061" s="99"/>
    </row>
    <row r="2062" spans="1:14" s="6" customFormat="1" hidden="1">
      <c r="A2062" s="87"/>
      <c r="G2062" s="3"/>
      <c r="J2062" s="7"/>
      <c r="L2062" s="85"/>
      <c r="M2062" s="85"/>
      <c r="N2062" s="99"/>
    </row>
    <row r="2063" spans="1:14" s="6" customFormat="1" hidden="1">
      <c r="A2063" s="87"/>
      <c r="G2063" s="3"/>
      <c r="J2063" s="7"/>
      <c r="L2063" s="85"/>
      <c r="M2063" s="85"/>
      <c r="N2063" s="99"/>
    </row>
    <row r="2064" spans="1:14" s="6" customFormat="1" hidden="1">
      <c r="A2064" s="87"/>
      <c r="G2064" s="3"/>
      <c r="J2064" s="7"/>
      <c r="L2064" s="85"/>
      <c r="M2064" s="85"/>
      <c r="N2064" s="99"/>
    </row>
    <row r="2065" spans="1:14" s="6" customFormat="1" hidden="1">
      <c r="A2065" s="87"/>
      <c r="G2065" s="3"/>
      <c r="J2065" s="7"/>
      <c r="L2065" s="85"/>
      <c r="M2065" s="85"/>
      <c r="N2065" s="99"/>
    </row>
    <row r="2066" spans="1:14" s="6" customFormat="1" hidden="1">
      <c r="A2066" s="87"/>
      <c r="G2066" s="3"/>
      <c r="J2066" s="7"/>
      <c r="L2066" s="85"/>
      <c r="M2066" s="85"/>
      <c r="N2066" s="99"/>
    </row>
    <row r="2067" spans="1:14" s="6" customFormat="1" hidden="1">
      <c r="A2067" s="87"/>
      <c r="G2067" s="3"/>
      <c r="J2067" s="7"/>
      <c r="L2067" s="85"/>
      <c r="M2067" s="85"/>
      <c r="N2067" s="99"/>
    </row>
    <row r="2068" spans="1:14" s="6" customFormat="1" hidden="1">
      <c r="A2068" s="87"/>
      <c r="G2068" s="3"/>
      <c r="J2068" s="7"/>
      <c r="L2068" s="85"/>
      <c r="M2068" s="85"/>
      <c r="N2068" s="99"/>
    </row>
    <row r="2069" spans="1:14" s="6" customFormat="1" hidden="1">
      <c r="A2069" s="87"/>
      <c r="G2069" s="3"/>
      <c r="J2069" s="7"/>
      <c r="L2069" s="85"/>
      <c r="M2069" s="85"/>
      <c r="N2069" s="99"/>
    </row>
    <row r="2070" spans="1:14" s="6" customFormat="1" hidden="1">
      <c r="A2070" s="87"/>
      <c r="G2070" s="3"/>
      <c r="J2070" s="7"/>
      <c r="L2070" s="85"/>
      <c r="M2070" s="85"/>
      <c r="N2070" s="99"/>
    </row>
    <row r="2071" spans="1:14" s="6" customFormat="1" hidden="1">
      <c r="A2071" s="87"/>
      <c r="G2071" s="3"/>
      <c r="J2071" s="7"/>
      <c r="L2071" s="85"/>
      <c r="M2071" s="85"/>
      <c r="N2071" s="99"/>
    </row>
    <row r="2072" spans="1:14" s="6" customFormat="1" hidden="1">
      <c r="A2072" s="87"/>
      <c r="G2072" s="3"/>
      <c r="J2072" s="7"/>
      <c r="L2072" s="85"/>
      <c r="M2072" s="85"/>
      <c r="N2072" s="99"/>
    </row>
    <row r="2073" spans="1:14" s="6" customFormat="1" hidden="1">
      <c r="A2073" s="87"/>
      <c r="G2073" s="3"/>
      <c r="J2073" s="7"/>
      <c r="L2073" s="85"/>
      <c r="M2073" s="85"/>
      <c r="N2073" s="99"/>
    </row>
    <row r="2074" spans="1:14" s="6" customFormat="1" hidden="1">
      <c r="A2074" s="87"/>
      <c r="G2074" s="3"/>
      <c r="J2074" s="7"/>
      <c r="L2074" s="85"/>
      <c r="M2074" s="85"/>
      <c r="N2074" s="99"/>
    </row>
    <row r="2075" spans="1:14" s="6" customFormat="1" hidden="1">
      <c r="A2075" s="87"/>
      <c r="G2075" s="3"/>
      <c r="J2075" s="7"/>
      <c r="L2075" s="85"/>
      <c r="M2075" s="85"/>
      <c r="N2075" s="99"/>
    </row>
    <row r="2076" spans="1:14" s="6" customFormat="1" hidden="1">
      <c r="A2076" s="87"/>
      <c r="G2076" s="3"/>
      <c r="J2076" s="7"/>
      <c r="L2076" s="85"/>
      <c r="M2076" s="85"/>
      <c r="N2076" s="99"/>
    </row>
    <row r="2077" spans="1:14" s="6" customFormat="1" hidden="1">
      <c r="A2077" s="87"/>
      <c r="G2077" s="3"/>
      <c r="J2077" s="7"/>
      <c r="L2077" s="85"/>
      <c r="M2077" s="85"/>
      <c r="N2077" s="99"/>
    </row>
    <row r="2078" spans="1:14" s="6" customFormat="1" hidden="1">
      <c r="A2078" s="87"/>
      <c r="G2078" s="3"/>
      <c r="J2078" s="7"/>
      <c r="L2078" s="85"/>
      <c r="M2078" s="85"/>
      <c r="N2078" s="99"/>
    </row>
    <row r="2079" spans="1:14" s="6" customFormat="1" hidden="1">
      <c r="A2079" s="87"/>
      <c r="G2079" s="3"/>
      <c r="J2079" s="7"/>
      <c r="L2079" s="85"/>
      <c r="M2079" s="85"/>
      <c r="N2079" s="99"/>
    </row>
    <row r="2080" spans="1:14" s="6" customFormat="1" hidden="1">
      <c r="A2080" s="87"/>
      <c r="G2080" s="3"/>
      <c r="J2080" s="7"/>
      <c r="L2080" s="85"/>
      <c r="M2080" s="85"/>
      <c r="N2080" s="99"/>
    </row>
    <row r="2081" spans="1:14" s="6" customFormat="1" hidden="1">
      <c r="A2081" s="87"/>
      <c r="G2081" s="3"/>
      <c r="J2081" s="7"/>
      <c r="L2081" s="85"/>
      <c r="M2081" s="85"/>
      <c r="N2081" s="99"/>
    </row>
    <row r="2082" spans="1:14" s="6" customFormat="1" hidden="1">
      <c r="A2082" s="87"/>
      <c r="G2082" s="3"/>
      <c r="J2082" s="7"/>
      <c r="L2082" s="85"/>
      <c r="M2082" s="85"/>
      <c r="N2082" s="99"/>
    </row>
    <row r="2083" spans="1:14" s="6" customFormat="1" hidden="1">
      <c r="A2083" s="87"/>
      <c r="G2083" s="3"/>
      <c r="J2083" s="7"/>
      <c r="L2083" s="85"/>
      <c r="M2083" s="85"/>
      <c r="N2083" s="99"/>
    </row>
    <row r="2084" spans="1:14" s="6" customFormat="1" hidden="1">
      <c r="A2084" s="87"/>
      <c r="G2084" s="3"/>
      <c r="J2084" s="7"/>
      <c r="L2084" s="85"/>
      <c r="M2084" s="85"/>
      <c r="N2084" s="99"/>
    </row>
    <row r="2085" spans="1:14" s="6" customFormat="1" hidden="1">
      <c r="A2085" s="87"/>
      <c r="G2085" s="3"/>
      <c r="J2085" s="7"/>
      <c r="L2085" s="85"/>
      <c r="M2085" s="85"/>
      <c r="N2085" s="99"/>
    </row>
    <row r="2086" spans="1:14" s="6" customFormat="1" hidden="1">
      <c r="A2086" s="87"/>
      <c r="G2086" s="3"/>
      <c r="J2086" s="7"/>
      <c r="L2086" s="85"/>
      <c r="M2086" s="85"/>
      <c r="N2086" s="99"/>
    </row>
    <row r="2087" spans="1:14" s="6" customFormat="1" hidden="1">
      <c r="A2087" s="87"/>
      <c r="G2087" s="3"/>
      <c r="J2087" s="7"/>
      <c r="L2087" s="85"/>
      <c r="M2087" s="85"/>
      <c r="N2087" s="99"/>
    </row>
    <row r="2088" spans="1:14" s="6" customFormat="1" hidden="1">
      <c r="A2088" s="87"/>
      <c r="G2088" s="3"/>
      <c r="J2088" s="7"/>
      <c r="L2088" s="85"/>
      <c r="M2088" s="85"/>
      <c r="N2088" s="99"/>
    </row>
    <row r="2089" spans="1:14" s="6" customFormat="1" hidden="1">
      <c r="A2089" s="87"/>
      <c r="G2089" s="3"/>
      <c r="J2089" s="7"/>
      <c r="L2089" s="85"/>
      <c r="M2089" s="85"/>
      <c r="N2089" s="99"/>
    </row>
    <row r="2090" spans="1:14" s="6" customFormat="1" hidden="1">
      <c r="A2090" s="87"/>
      <c r="G2090" s="3"/>
      <c r="J2090" s="7"/>
      <c r="L2090" s="85"/>
      <c r="M2090" s="85"/>
      <c r="N2090" s="99"/>
    </row>
    <row r="2091" spans="1:14" s="6" customFormat="1" hidden="1">
      <c r="A2091" s="87"/>
      <c r="G2091" s="3"/>
      <c r="J2091" s="7"/>
      <c r="L2091" s="85"/>
      <c r="M2091" s="85"/>
      <c r="N2091" s="99"/>
    </row>
    <row r="2092" spans="1:14" s="6" customFormat="1" hidden="1">
      <c r="A2092" s="87"/>
      <c r="G2092" s="3"/>
      <c r="J2092" s="7"/>
      <c r="L2092" s="85"/>
      <c r="M2092" s="85"/>
      <c r="N2092" s="99"/>
    </row>
    <row r="2093" spans="1:14" s="6" customFormat="1" hidden="1">
      <c r="A2093" s="87"/>
      <c r="G2093" s="3"/>
      <c r="J2093" s="7"/>
      <c r="L2093" s="85"/>
      <c r="M2093" s="85"/>
      <c r="N2093" s="99"/>
    </row>
    <row r="2094" spans="1:14" s="6" customFormat="1" hidden="1">
      <c r="A2094" s="87"/>
      <c r="G2094" s="3"/>
      <c r="J2094" s="7"/>
      <c r="L2094" s="85"/>
      <c r="M2094" s="85"/>
      <c r="N2094" s="99"/>
    </row>
    <row r="2095" spans="1:14" s="6" customFormat="1" hidden="1">
      <c r="A2095" s="87"/>
      <c r="G2095" s="3"/>
      <c r="J2095" s="7"/>
      <c r="L2095" s="85"/>
      <c r="M2095" s="85"/>
      <c r="N2095" s="99"/>
    </row>
    <row r="2096" spans="1:14" s="6" customFormat="1" hidden="1">
      <c r="A2096" s="87"/>
      <c r="G2096" s="3"/>
      <c r="J2096" s="7"/>
      <c r="L2096" s="85"/>
      <c r="M2096" s="85"/>
      <c r="N2096" s="99"/>
    </row>
    <row r="2097" spans="1:14" s="6" customFormat="1" hidden="1">
      <c r="A2097" s="87"/>
      <c r="G2097" s="3"/>
      <c r="J2097" s="7"/>
      <c r="L2097" s="85"/>
      <c r="M2097" s="85"/>
      <c r="N2097" s="99"/>
    </row>
    <row r="2098" spans="1:14" s="6" customFormat="1" hidden="1">
      <c r="A2098" s="87"/>
      <c r="G2098" s="3"/>
      <c r="J2098" s="7"/>
      <c r="L2098" s="85"/>
      <c r="M2098" s="85"/>
      <c r="N2098" s="99"/>
    </row>
    <row r="2099" spans="1:14" s="6" customFormat="1" hidden="1">
      <c r="A2099" s="87"/>
      <c r="G2099" s="3"/>
      <c r="J2099" s="7"/>
      <c r="L2099" s="85"/>
      <c r="M2099" s="85"/>
      <c r="N2099" s="99"/>
    </row>
    <row r="2100" spans="1:14" s="6" customFormat="1" hidden="1">
      <c r="A2100" s="87"/>
      <c r="G2100" s="3"/>
      <c r="J2100" s="7"/>
      <c r="L2100" s="85"/>
      <c r="M2100" s="85"/>
      <c r="N2100" s="99"/>
    </row>
    <row r="2101" spans="1:14" s="6" customFormat="1" hidden="1">
      <c r="A2101" s="87"/>
      <c r="G2101" s="3"/>
      <c r="J2101" s="7"/>
      <c r="L2101" s="85"/>
      <c r="M2101" s="85"/>
      <c r="N2101" s="99"/>
    </row>
    <row r="2102" spans="1:14" s="6" customFormat="1" hidden="1">
      <c r="A2102" s="87"/>
      <c r="G2102" s="3"/>
      <c r="J2102" s="7"/>
      <c r="L2102" s="85"/>
      <c r="M2102" s="85"/>
      <c r="N2102" s="99"/>
    </row>
    <row r="2103" spans="1:14" s="6" customFormat="1" hidden="1">
      <c r="A2103" s="87"/>
      <c r="G2103" s="3"/>
      <c r="J2103" s="7"/>
      <c r="L2103" s="85"/>
      <c r="M2103" s="85"/>
      <c r="N2103" s="99"/>
    </row>
    <row r="2104" spans="1:14" s="6" customFormat="1" hidden="1">
      <c r="A2104" s="87"/>
      <c r="G2104" s="3"/>
      <c r="J2104" s="7"/>
      <c r="L2104" s="85"/>
      <c r="M2104" s="85"/>
      <c r="N2104" s="99"/>
    </row>
    <row r="2105" spans="1:14" s="6" customFormat="1" hidden="1">
      <c r="A2105" s="87"/>
      <c r="G2105" s="3"/>
      <c r="J2105" s="7"/>
      <c r="L2105" s="85"/>
      <c r="M2105" s="85"/>
      <c r="N2105" s="99"/>
    </row>
    <row r="2106" spans="1:14" s="6" customFormat="1" hidden="1">
      <c r="A2106" s="87"/>
      <c r="G2106" s="3"/>
      <c r="J2106" s="7"/>
      <c r="L2106" s="85"/>
      <c r="M2106" s="85"/>
      <c r="N2106" s="99"/>
    </row>
    <row r="2107" spans="1:14" s="6" customFormat="1" hidden="1">
      <c r="A2107" s="87"/>
      <c r="G2107" s="3"/>
      <c r="J2107" s="7"/>
      <c r="L2107" s="85"/>
      <c r="M2107" s="85"/>
      <c r="N2107" s="99"/>
    </row>
    <row r="2108" spans="1:14" s="6" customFormat="1" hidden="1">
      <c r="A2108" s="87"/>
      <c r="G2108" s="3"/>
      <c r="J2108" s="7"/>
      <c r="L2108" s="85"/>
      <c r="M2108" s="85"/>
      <c r="N2108" s="99"/>
    </row>
    <row r="2109" spans="1:14" s="6" customFormat="1" hidden="1">
      <c r="A2109" s="87"/>
      <c r="G2109" s="3"/>
      <c r="J2109" s="7"/>
      <c r="L2109" s="85"/>
      <c r="M2109" s="85"/>
      <c r="N2109" s="99"/>
    </row>
    <row r="2110" spans="1:14" s="6" customFormat="1" hidden="1">
      <c r="A2110" s="87"/>
      <c r="G2110" s="3"/>
      <c r="J2110" s="7"/>
      <c r="L2110" s="85"/>
      <c r="M2110" s="85"/>
      <c r="N2110" s="99"/>
    </row>
    <row r="2111" spans="1:14" s="6" customFormat="1" hidden="1">
      <c r="A2111" s="87"/>
      <c r="G2111" s="3"/>
      <c r="J2111" s="7"/>
      <c r="L2111" s="85"/>
      <c r="M2111" s="85"/>
      <c r="N2111" s="99"/>
    </row>
    <row r="2112" spans="1:14" s="6" customFormat="1" hidden="1">
      <c r="A2112" s="87"/>
      <c r="G2112" s="3"/>
      <c r="J2112" s="7"/>
      <c r="L2112" s="85"/>
      <c r="M2112" s="85"/>
      <c r="N2112" s="99"/>
    </row>
    <row r="2113" spans="1:14" s="6" customFormat="1" hidden="1">
      <c r="A2113" s="87"/>
      <c r="G2113" s="3"/>
      <c r="J2113" s="7"/>
      <c r="L2113" s="85"/>
      <c r="M2113" s="85"/>
      <c r="N2113" s="99"/>
    </row>
    <row r="2114" spans="1:14" s="6" customFormat="1" hidden="1">
      <c r="A2114" s="87"/>
      <c r="G2114" s="3"/>
      <c r="J2114" s="7"/>
      <c r="L2114" s="85"/>
      <c r="M2114" s="85"/>
      <c r="N2114" s="99"/>
    </row>
    <row r="2115" spans="1:14" s="6" customFormat="1" hidden="1">
      <c r="A2115" s="87"/>
      <c r="G2115" s="3"/>
      <c r="J2115" s="7"/>
      <c r="L2115" s="85"/>
      <c r="M2115" s="85"/>
      <c r="N2115" s="99"/>
    </row>
    <row r="2116" spans="1:14" s="6" customFormat="1" hidden="1">
      <c r="A2116" s="87"/>
      <c r="G2116" s="3"/>
      <c r="J2116" s="7"/>
      <c r="L2116" s="85"/>
      <c r="M2116" s="85"/>
      <c r="N2116" s="99"/>
    </row>
    <row r="2117" spans="1:14" s="6" customFormat="1" hidden="1">
      <c r="A2117" s="87"/>
      <c r="G2117" s="3"/>
      <c r="J2117" s="7"/>
      <c r="L2117" s="85"/>
      <c r="M2117" s="85"/>
      <c r="N2117" s="99"/>
    </row>
    <row r="2118" spans="1:14" s="6" customFormat="1" hidden="1">
      <c r="A2118" s="87"/>
      <c r="G2118" s="3"/>
      <c r="J2118" s="7"/>
      <c r="L2118" s="85"/>
      <c r="M2118" s="85"/>
      <c r="N2118" s="99"/>
    </row>
    <row r="2119" spans="1:14" s="6" customFormat="1" hidden="1">
      <c r="A2119" s="87"/>
      <c r="G2119" s="3"/>
      <c r="J2119" s="7"/>
      <c r="L2119" s="85"/>
      <c r="M2119" s="85"/>
      <c r="N2119" s="99"/>
    </row>
    <row r="2120" spans="1:14" s="6" customFormat="1" hidden="1">
      <c r="A2120" s="87"/>
      <c r="G2120" s="3"/>
      <c r="J2120" s="7"/>
      <c r="L2120" s="85"/>
      <c r="M2120" s="85"/>
      <c r="N2120" s="99"/>
    </row>
    <row r="2121" spans="1:14" s="6" customFormat="1" hidden="1">
      <c r="A2121" s="87"/>
      <c r="G2121" s="3"/>
      <c r="J2121" s="7"/>
      <c r="L2121" s="85"/>
      <c r="M2121" s="85"/>
      <c r="N2121" s="99"/>
    </row>
    <row r="2122" spans="1:14" s="6" customFormat="1" hidden="1">
      <c r="A2122" s="87"/>
      <c r="G2122" s="3"/>
      <c r="J2122" s="7"/>
      <c r="L2122" s="85"/>
      <c r="M2122" s="85"/>
      <c r="N2122" s="99"/>
    </row>
    <row r="2123" spans="1:14" s="6" customFormat="1" hidden="1">
      <c r="A2123" s="87"/>
      <c r="G2123" s="3"/>
      <c r="J2123" s="7"/>
      <c r="L2123" s="85"/>
      <c r="M2123" s="85"/>
      <c r="N2123" s="99"/>
    </row>
    <row r="2124" spans="1:14" s="6" customFormat="1" hidden="1">
      <c r="A2124" s="87"/>
      <c r="G2124" s="3"/>
      <c r="J2124" s="7"/>
      <c r="L2124" s="85"/>
      <c r="M2124" s="85"/>
      <c r="N2124" s="99"/>
    </row>
    <row r="2125" spans="1:14" s="6" customFormat="1" hidden="1">
      <c r="A2125" s="87"/>
      <c r="G2125" s="3"/>
      <c r="J2125" s="7"/>
      <c r="L2125" s="85"/>
      <c r="M2125" s="85"/>
      <c r="N2125" s="99"/>
    </row>
    <row r="2126" spans="1:14" s="6" customFormat="1" hidden="1">
      <c r="A2126" s="87"/>
      <c r="G2126" s="3"/>
      <c r="J2126" s="7"/>
      <c r="L2126" s="85"/>
      <c r="M2126" s="85"/>
      <c r="N2126" s="99"/>
    </row>
    <row r="2127" spans="1:14" s="6" customFormat="1" hidden="1">
      <c r="A2127" s="87"/>
      <c r="G2127" s="3"/>
      <c r="J2127" s="7"/>
      <c r="L2127" s="85"/>
      <c r="M2127" s="85"/>
      <c r="N2127" s="99"/>
    </row>
    <row r="2128" spans="1:14" s="6" customFormat="1" hidden="1">
      <c r="A2128" s="87"/>
      <c r="G2128" s="3"/>
      <c r="J2128" s="7"/>
      <c r="L2128" s="85"/>
      <c r="M2128" s="85"/>
      <c r="N2128" s="99"/>
    </row>
    <row r="2129" spans="1:14" s="6" customFormat="1" hidden="1">
      <c r="A2129" s="87"/>
      <c r="G2129" s="3"/>
      <c r="J2129" s="7"/>
      <c r="L2129" s="85"/>
      <c r="M2129" s="85"/>
      <c r="N2129" s="99"/>
    </row>
    <row r="2130" spans="1:14" s="6" customFormat="1" hidden="1">
      <c r="A2130" s="87"/>
      <c r="G2130" s="3"/>
      <c r="J2130" s="7"/>
      <c r="L2130" s="85"/>
      <c r="M2130" s="85"/>
      <c r="N2130" s="99"/>
    </row>
    <row r="2131" spans="1:14" s="6" customFormat="1" hidden="1">
      <c r="A2131" s="87"/>
      <c r="G2131" s="3"/>
      <c r="J2131" s="7"/>
      <c r="L2131" s="85"/>
      <c r="M2131" s="85"/>
      <c r="N2131" s="99"/>
    </row>
    <row r="2132" spans="1:14" s="6" customFormat="1" hidden="1">
      <c r="A2132" s="87"/>
      <c r="G2132" s="3"/>
      <c r="J2132" s="7"/>
      <c r="L2132" s="85"/>
      <c r="M2132" s="85"/>
      <c r="N2132" s="99"/>
    </row>
    <row r="2133" spans="1:14" s="6" customFormat="1" hidden="1">
      <c r="A2133" s="87"/>
      <c r="G2133" s="3"/>
      <c r="J2133" s="7"/>
      <c r="L2133" s="85"/>
      <c r="M2133" s="85"/>
      <c r="N2133" s="99"/>
    </row>
    <row r="2134" spans="1:14" s="6" customFormat="1" hidden="1">
      <c r="A2134" s="87"/>
      <c r="G2134" s="3"/>
      <c r="J2134" s="7"/>
      <c r="L2134" s="85"/>
      <c r="M2134" s="85"/>
      <c r="N2134" s="99"/>
    </row>
    <row r="2135" spans="1:14" s="6" customFormat="1" hidden="1">
      <c r="A2135" s="87"/>
      <c r="G2135" s="3"/>
      <c r="J2135" s="7"/>
      <c r="L2135" s="85"/>
      <c r="M2135" s="85"/>
      <c r="N2135" s="99"/>
    </row>
    <row r="2136" spans="1:14" s="6" customFormat="1" hidden="1">
      <c r="A2136" s="87"/>
      <c r="G2136" s="3"/>
      <c r="J2136" s="7"/>
      <c r="L2136" s="85"/>
      <c r="M2136" s="85"/>
      <c r="N2136" s="99"/>
    </row>
    <row r="2137" spans="1:14" s="6" customFormat="1" hidden="1">
      <c r="A2137" s="87"/>
      <c r="G2137" s="3"/>
      <c r="J2137" s="7"/>
      <c r="L2137" s="85"/>
      <c r="M2137" s="85"/>
      <c r="N2137" s="99"/>
    </row>
    <row r="2138" spans="1:14" s="6" customFormat="1" hidden="1">
      <c r="A2138" s="87"/>
      <c r="G2138" s="3"/>
      <c r="J2138" s="7"/>
      <c r="L2138" s="85"/>
      <c r="M2138" s="85"/>
      <c r="N2138" s="99"/>
    </row>
    <row r="2139" spans="1:14" s="6" customFormat="1" hidden="1">
      <c r="A2139" s="87"/>
      <c r="G2139" s="3"/>
      <c r="J2139" s="7"/>
      <c r="L2139" s="85"/>
      <c r="M2139" s="85"/>
      <c r="N2139" s="99"/>
    </row>
    <row r="2140" spans="1:14" s="6" customFormat="1" hidden="1">
      <c r="A2140" s="87"/>
      <c r="G2140" s="3"/>
      <c r="J2140" s="7"/>
      <c r="L2140" s="85"/>
      <c r="M2140" s="85"/>
      <c r="N2140" s="99"/>
    </row>
    <row r="2141" spans="1:14" s="6" customFormat="1" hidden="1">
      <c r="A2141" s="87"/>
      <c r="G2141" s="3"/>
      <c r="J2141" s="7"/>
      <c r="L2141" s="85"/>
      <c r="M2141" s="85"/>
      <c r="N2141" s="99"/>
    </row>
    <row r="2142" spans="1:14" s="6" customFormat="1" hidden="1">
      <c r="A2142" s="87"/>
      <c r="G2142" s="3"/>
      <c r="J2142" s="7"/>
      <c r="L2142" s="85"/>
      <c r="M2142" s="85"/>
      <c r="N2142" s="99"/>
    </row>
    <row r="2143" spans="1:14" s="6" customFormat="1" hidden="1">
      <c r="A2143" s="87"/>
      <c r="G2143" s="3"/>
      <c r="J2143" s="7"/>
      <c r="L2143" s="85"/>
      <c r="M2143" s="85"/>
      <c r="N2143" s="99"/>
    </row>
    <row r="2144" spans="1:14" s="6" customFormat="1" hidden="1">
      <c r="A2144" s="87"/>
      <c r="G2144" s="3"/>
      <c r="J2144" s="7"/>
      <c r="L2144" s="85"/>
      <c r="M2144" s="85"/>
      <c r="N2144" s="99"/>
    </row>
    <row r="2145" spans="1:14" s="6" customFormat="1" hidden="1">
      <c r="A2145" s="87"/>
      <c r="G2145" s="3"/>
      <c r="J2145" s="7"/>
      <c r="L2145" s="85"/>
      <c r="M2145" s="85"/>
      <c r="N2145" s="99"/>
    </row>
    <row r="2146" spans="1:14" s="6" customFormat="1" hidden="1">
      <c r="A2146" s="87"/>
      <c r="G2146" s="3"/>
      <c r="J2146" s="7"/>
      <c r="L2146" s="85"/>
      <c r="M2146" s="85"/>
      <c r="N2146" s="99"/>
    </row>
    <row r="2147" spans="1:14" s="6" customFormat="1" hidden="1">
      <c r="A2147" s="87"/>
      <c r="G2147" s="3"/>
      <c r="J2147" s="7"/>
      <c r="L2147" s="85"/>
      <c r="M2147" s="85"/>
      <c r="N2147" s="99"/>
    </row>
    <row r="2148" spans="1:14" s="6" customFormat="1" hidden="1">
      <c r="A2148" s="87"/>
      <c r="G2148" s="3"/>
      <c r="J2148" s="7"/>
      <c r="L2148" s="85"/>
      <c r="M2148" s="85"/>
      <c r="N2148" s="99"/>
    </row>
    <row r="2149" spans="1:14" s="6" customFormat="1" hidden="1">
      <c r="A2149" s="87"/>
      <c r="G2149" s="3"/>
      <c r="J2149" s="7"/>
      <c r="L2149" s="85"/>
      <c r="M2149" s="85"/>
      <c r="N2149" s="99"/>
    </row>
    <row r="2150" spans="1:14" s="6" customFormat="1" hidden="1">
      <c r="A2150" s="87"/>
      <c r="G2150" s="3"/>
      <c r="J2150" s="7"/>
      <c r="L2150" s="85"/>
      <c r="M2150" s="85"/>
      <c r="N2150" s="99"/>
    </row>
    <row r="2151" spans="1:14" s="6" customFormat="1" hidden="1">
      <c r="A2151" s="87"/>
      <c r="G2151" s="3"/>
      <c r="J2151" s="7"/>
      <c r="L2151" s="85"/>
      <c r="M2151" s="85"/>
      <c r="N2151" s="99"/>
    </row>
    <row r="2152" spans="1:14" s="6" customFormat="1" hidden="1">
      <c r="A2152" s="87"/>
      <c r="G2152" s="3"/>
      <c r="J2152" s="7"/>
      <c r="L2152" s="85"/>
      <c r="M2152" s="85"/>
      <c r="N2152" s="99"/>
    </row>
    <row r="2153" spans="1:14" s="6" customFormat="1" hidden="1">
      <c r="A2153" s="87"/>
      <c r="G2153" s="3"/>
      <c r="J2153" s="7"/>
      <c r="L2153" s="85"/>
      <c r="M2153" s="85"/>
      <c r="N2153" s="99"/>
    </row>
    <row r="2154" spans="1:14" s="6" customFormat="1" hidden="1">
      <c r="A2154" s="87"/>
      <c r="G2154" s="3"/>
      <c r="J2154" s="7"/>
      <c r="L2154" s="85"/>
      <c r="M2154" s="85"/>
      <c r="N2154" s="99"/>
    </row>
    <row r="2155" spans="1:14" s="6" customFormat="1" hidden="1">
      <c r="A2155" s="87"/>
      <c r="G2155" s="3"/>
      <c r="J2155" s="7"/>
      <c r="L2155" s="85"/>
      <c r="M2155" s="85"/>
      <c r="N2155" s="99"/>
    </row>
    <row r="2156" spans="1:14" s="6" customFormat="1" hidden="1">
      <c r="A2156" s="87"/>
      <c r="G2156" s="3"/>
      <c r="J2156" s="7"/>
      <c r="L2156" s="85"/>
      <c r="M2156" s="85"/>
      <c r="N2156" s="99"/>
    </row>
    <row r="2157" spans="1:14" s="6" customFormat="1" hidden="1">
      <c r="A2157" s="87"/>
      <c r="G2157" s="3"/>
      <c r="J2157" s="7"/>
      <c r="L2157" s="85"/>
      <c r="M2157" s="85"/>
      <c r="N2157" s="99"/>
    </row>
    <row r="2158" spans="1:14" s="6" customFormat="1" hidden="1">
      <c r="A2158" s="87"/>
      <c r="G2158" s="3"/>
      <c r="J2158" s="7"/>
      <c r="L2158" s="85"/>
      <c r="M2158" s="85"/>
      <c r="N2158" s="99"/>
    </row>
    <row r="2159" spans="1:14" s="6" customFormat="1" hidden="1">
      <c r="A2159" s="87"/>
      <c r="G2159" s="3"/>
      <c r="J2159" s="7"/>
      <c r="L2159" s="85"/>
      <c r="M2159" s="85"/>
      <c r="N2159" s="99"/>
    </row>
    <row r="2160" spans="1:14" s="6" customFormat="1" hidden="1">
      <c r="A2160" s="87"/>
      <c r="G2160" s="3"/>
      <c r="J2160" s="7"/>
      <c r="L2160" s="85"/>
      <c r="M2160" s="85"/>
      <c r="N2160" s="99"/>
    </row>
    <row r="2161" spans="1:14" s="6" customFormat="1" hidden="1">
      <c r="A2161" s="87"/>
      <c r="G2161" s="3"/>
      <c r="J2161" s="7"/>
      <c r="L2161" s="85"/>
      <c r="M2161" s="85"/>
      <c r="N2161" s="99"/>
    </row>
    <row r="2162" spans="1:14" s="6" customFormat="1" hidden="1">
      <c r="A2162" s="87"/>
      <c r="G2162" s="3"/>
      <c r="J2162" s="7"/>
      <c r="L2162" s="85"/>
      <c r="M2162" s="85"/>
      <c r="N2162" s="99"/>
    </row>
    <row r="2163" spans="1:14" s="6" customFormat="1" hidden="1">
      <c r="A2163" s="87"/>
      <c r="G2163" s="3"/>
      <c r="J2163" s="7"/>
      <c r="L2163" s="85"/>
      <c r="M2163" s="85"/>
      <c r="N2163" s="99"/>
    </row>
    <row r="2164" spans="1:14" s="6" customFormat="1" hidden="1">
      <c r="A2164" s="87"/>
      <c r="G2164" s="3"/>
      <c r="J2164" s="7"/>
      <c r="L2164" s="85"/>
      <c r="M2164" s="85"/>
      <c r="N2164" s="99"/>
    </row>
    <row r="2165" spans="1:14" s="6" customFormat="1" hidden="1">
      <c r="A2165" s="87"/>
      <c r="G2165" s="3"/>
      <c r="J2165" s="7"/>
      <c r="L2165" s="85"/>
      <c r="M2165" s="85"/>
      <c r="N2165" s="99"/>
    </row>
    <row r="2166" spans="1:14" s="6" customFormat="1" hidden="1">
      <c r="A2166" s="87"/>
      <c r="G2166" s="3"/>
      <c r="J2166" s="7"/>
      <c r="L2166" s="85"/>
      <c r="M2166" s="85"/>
      <c r="N2166" s="99"/>
    </row>
    <row r="2167" spans="1:14" s="6" customFormat="1" hidden="1">
      <c r="A2167" s="87"/>
      <c r="G2167" s="3"/>
      <c r="J2167" s="7"/>
      <c r="L2167" s="85"/>
      <c r="M2167" s="85"/>
      <c r="N2167" s="99"/>
    </row>
    <row r="2168" spans="1:14" s="6" customFormat="1" hidden="1">
      <c r="A2168" s="87"/>
      <c r="G2168" s="3"/>
      <c r="J2168" s="7"/>
      <c r="L2168" s="85"/>
      <c r="M2168" s="85"/>
      <c r="N2168" s="99"/>
    </row>
    <row r="2169" spans="1:14" s="6" customFormat="1" hidden="1">
      <c r="A2169" s="87"/>
      <c r="G2169" s="3"/>
      <c r="J2169" s="7"/>
      <c r="L2169" s="85"/>
      <c r="M2169" s="85"/>
      <c r="N2169" s="99"/>
    </row>
    <row r="2170" spans="1:14" s="6" customFormat="1" hidden="1">
      <c r="A2170" s="87"/>
      <c r="G2170" s="3"/>
      <c r="J2170" s="7"/>
      <c r="L2170" s="85"/>
      <c r="M2170" s="85"/>
      <c r="N2170" s="99"/>
    </row>
    <row r="2171" spans="1:14" s="6" customFormat="1" hidden="1">
      <c r="A2171" s="87"/>
      <c r="G2171" s="3"/>
      <c r="J2171" s="7"/>
      <c r="L2171" s="85"/>
      <c r="M2171" s="85"/>
      <c r="N2171" s="99"/>
    </row>
    <row r="2172" spans="1:14" s="6" customFormat="1" hidden="1">
      <c r="A2172" s="87"/>
      <c r="G2172" s="3"/>
      <c r="J2172" s="7"/>
      <c r="L2172" s="85"/>
      <c r="M2172" s="85"/>
      <c r="N2172" s="99"/>
    </row>
    <row r="2173" spans="1:14" s="6" customFormat="1" hidden="1">
      <c r="A2173" s="87"/>
      <c r="G2173" s="3"/>
      <c r="J2173" s="7"/>
      <c r="L2173" s="85"/>
      <c r="M2173" s="85"/>
      <c r="N2173" s="99"/>
    </row>
    <row r="2174" spans="1:14" s="6" customFormat="1" hidden="1">
      <c r="A2174" s="87"/>
      <c r="G2174" s="3"/>
      <c r="J2174" s="7"/>
      <c r="L2174" s="85"/>
      <c r="M2174" s="85"/>
      <c r="N2174" s="99"/>
    </row>
    <row r="2175" spans="1:14" s="6" customFormat="1" hidden="1">
      <c r="A2175" s="87"/>
      <c r="G2175" s="3"/>
      <c r="J2175" s="7"/>
      <c r="L2175" s="85"/>
      <c r="M2175" s="85"/>
      <c r="N2175" s="99"/>
    </row>
    <row r="2176" spans="1:14" s="6" customFormat="1" hidden="1">
      <c r="A2176" s="87"/>
      <c r="G2176" s="3"/>
      <c r="J2176" s="7"/>
      <c r="L2176" s="85"/>
      <c r="M2176" s="85"/>
      <c r="N2176" s="99"/>
    </row>
    <row r="2177" spans="1:14" s="6" customFormat="1" hidden="1">
      <c r="A2177" s="87"/>
      <c r="G2177" s="3"/>
      <c r="J2177" s="7"/>
      <c r="L2177" s="85"/>
      <c r="M2177" s="85"/>
      <c r="N2177" s="99"/>
    </row>
    <row r="2178" spans="1:14" s="6" customFormat="1" hidden="1">
      <c r="A2178" s="87"/>
      <c r="G2178" s="3"/>
      <c r="J2178" s="7"/>
      <c r="L2178" s="85"/>
      <c r="M2178" s="85"/>
      <c r="N2178" s="99"/>
    </row>
    <row r="2179" spans="1:14" s="6" customFormat="1" hidden="1">
      <c r="A2179" s="87"/>
      <c r="G2179" s="3"/>
      <c r="J2179" s="7"/>
      <c r="L2179" s="85"/>
      <c r="M2179" s="85"/>
      <c r="N2179" s="99"/>
    </row>
    <row r="2180" spans="1:14" s="6" customFormat="1" hidden="1">
      <c r="A2180" s="87"/>
      <c r="G2180" s="3"/>
      <c r="J2180" s="7"/>
      <c r="L2180" s="85"/>
      <c r="M2180" s="85"/>
      <c r="N2180" s="99"/>
    </row>
    <row r="2181" spans="1:14" s="6" customFormat="1" hidden="1">
      <c r="A2181" s="87"/>
      <c r="G2181" s="3"/>
      <c r="J2181" s="7"/>
      <c r="L2181" s="85"/>
      <c r="M2181" s="85"/>
      <c r="N2181" s="99"/>
    </row>
    <row r="2182" spans="1:14" s="6" customFormat="1" hidden="1">
      <c r="A2182" s="87"/>
      <c r="G2182" s="3"/>
      <c r="J2182" s="7"/>
      <c r="L2182" s="85"/>
      <c r="M2182" s="85"/>
      <c r="N2182" s="99"/>
    </row>
    <row r="2183" spans="1:14" s="6" customFormat="1" hidden="1">
      <c r="A2183" s="87"/>
      <c r="G2183" s="3"/>
      <c r="J2183" s="7"/>
      <c r="L2183" s="85"/>
      <c r="M2183" s="85"/>
      <c r="N2183" s="99"/>
    </row>
    <row r="2184" spans="1:14" s="6" customFormat="1" hidden="1">
      <c r="A2184" s="87"/>
      <c r="G2184" s="3"/>
      <c r="J2184" s="7"/>
      <c r="L2184" s="85"/>
      <c r="M2184" s="85"/>
      <c r="N2184" s="99"/>
    </row>
    <row r="2185" spans="1:14" s="6" customFormat="1" hidden="1">
      <c r="A2185" s="87"/>
      <c r="G2185" s="3"/>
      <c r="J2185" s="7"/>
      <c r="L2185" s="85"/>
      <c r="M2185" s="85"/>
      <c r="N2185" s="99"/>
    </row>
    <row r="2186" spans="1:14" s="6" customFormat="1" hidden="1">
      <c r="A2186" s="87"/>
      <c r="G2186" s="3"/>
      <c r="J2186" s="7"/>
      <c r="L2186" s="85"/>
      <c r="M2186" s="85"/>
      <c r="N2186" s="99"/>
    </row>
    <row r="2187" spans="1:14" s="6" customFormat="1" hidden="1">
      <c r="A2187" s="87"/>
      <c r="G2187" s="3"/>
      <c r="J2187" s="7"/>
      <c r="L2187" s="85"/>
      <c r="M2187" s="85"/>
      <c r="N2187" s="99"/>
    </row>
    <row r="2188" spans="1:14" s="6" customFormat="1" hidden="1">
      <c r="A2188" s="87"/>
      <c r="G2188" s="3"/>
      <c r="J2188" s="7"/>
      <c r="L2188" s="85"/>
      <c r="M2188" s="85"/>
      <c r="N2188" s="99"/>
    </row>
    <row r="2189" spans="1:14" s="6" customFormat="1" hidden="1">
      <c r="A2189" s="87"/>
      <c r="G2189" s="3"/>
      <c r="J2189" s="7"/>
      <c r="L2189" s="85"/>
      <c r="M2189" s="85"/>
      <c r="N2189" s="99"/>
    </row>
    <row r="2190" spans="1:14" s="6" customFormat="1" hidden="1">
      <c r="A2190" s="87"/>
      <c r="G2190" s="3"/>
      <c r="J2190" s="7"/>
      <c r="L2190" s="85"/>
      <c r="M2190" s="85"/>
      <c r="N2190" s="99"/>
    </row>
    <row r="2191" spans="1:14" s="6" customFormat="1" hidden="1">
      <c r="A2191" s="87"/>
      <c r="G2191" s="3"/>
      <c r="J2191" s="7"/>
      <c r="L2191" s="85"/>
      <c r="M2191" s="85"/>
      <c r="N2191" s="99"/>
    </row>
    <row r="2192" spans="1:14" s="6" customFormat="1" hidden="1">
      <c r="A2192" s="87"/>
      <c r="G2192" s="3"/>
      <c r="J2192" s="7"/>
      <c r="L2192" s="85"/>
      <c r="M2192" s="85"/>
      <c r="N2192" s="99"/>
    </row>
    <row r="2193" spans="1:14" s="6" customFormat="1" hidden="1">
      <c r="A2193" s="87"/>
      <c r="G2193" s="3"/>
      <c r="J2193" s="7"/>
      <c r="L2193" s="85"/>
      <c r="M2193" s="85"/>
      <c r="N2193" s="99"/>
    </row>
    <row r="2194" spans="1:14" s="6" customFormat="1" hidden="1">
      <c r="A2194" s="87"/>
      <c r="G2194" s="3"/>
      <c r="J2194" s="7"/>
      <c r="L2194" s="85"/>
      <c r="M2194" s="85"/>
      <c r="N2194" s="99"/>
    </row>
    <row r="2195" spans="1:14" s="6" customFormat="1" hidden="1">
      <c r="A2195" s="87"/>
      <c r="G2195" s="3"/>
      <c r="J2195" s="7"/>
      <c r="L2195" s="85"/>
      <c r="M2195" s="85"/>
      <c r="N2195" s="99"/>
    </row>
    <row r="2196" spans="1:14" s="6" customFormat="1" hidden="1">
      <c r="A2196" s="87"/>
      <c r="G2196" s="3"/>
      <c r="J2196" s="7"/>
      <c r="L2196" s="85"/>
      <c r="M2196" s="85"/>
      <c r="N2196" s="99"/>
    </row>
    <row r="2197" spans="1:14" s="6" customFormat="1" hidden="1">
      <c r="A2197" s="87"/>
      <c r="G2197" s="3"/>
      <c r="J2197" s="7"/>
      <c r="L2197" s="85"/>
      <c r="M2197" s="85"/>
      <c r="N2197" s="99"/>
    </row>
    <row r="2198" spans="1:14" s="6" customFormat="1" hidden="1">
      <c r="A2198" s="87"/>
      <c r="G2198" s="3"/>
      <c r="J2198" s="7"/>
      <c r="L2198" s="85"/>
      <c r="M2198" s="85"/>
      <c r="N2198" s="99"/>
    </row>
    <row r="2199" spans="1:14" s="6" customFormat="1" hidden="1">
      <c r="A2199" s="87"/>
      <c r="G2199" s="3"/>
      <c r="J2199" s="7"/>
      <c r="L2199" s="85"/>
      <c r="M2199" s="85"/>
      <c r="N2199" s="99"/>
    </row>
    <row r="2200" spans="1:14" s="6" customFormat="1" hidden="1">
      <c r="A2200" s="87"/>
      <c r="G2200" s="3"/>
      <c r="J2200" s="7"/>
      <c r="L2200" s="85"/>
      <c r="M2200" s="85"/>
      <c r="N2200" s="99"/>
    </row>
    <row r="2201" spans="1:14" s="6" customFormat="1" hidden="1">
      <c r="A2201" s="87"/>
      <c r="G2201" s="3"/>
      <c r="J2201" s="7"/>
      <c r="L2201" s="85"/>
      <c r="M2201" s="85"/>
      <c r="N2201" s="99"/>
    </row>
    <row r="2202" spans="1:14" s="6" customFormat="1" hidden="1">
      <c r="A2202" s="87"/>
      <c r="G2202" s="3"/>
      <c r="J2202" s="7"/>
      <c r="L2202" s="85"/>
      <c r="M2202" s="85"/>
      <c r="N2202" s="99"/>
    </row>
    <row r="2203" spans="1:14" s="6" customFormat="1" hidden="1">
      <c r="A2203" s="87"/>
      <c r="G2203" s="3"/>
      <c r="J2203" s="7"/>
      <c r="L2203" s="85"/>
      <c r="M2203" s="85"/>
      <c r="N2203" s="99"/>
    </row>
    <row r="2204" spans="1:14" s="6" customFormat="1" hidden="1">
      <c r="A2204" s="87"/>
      <c r="G2204" s="3"/>
      <c r="J2204" s="7"/>
      <c r="L2204" s="85"/>
      <c r="M2204" s="85"/>
      <c r="N2204" s="99"/>
    </row>
    <row r="2205" spans="1:14" s="6" customFormat="1" hidden="1">
      <c r="A2205" s="87"/>
      <c r="G2205" s="3"/>
      <c r="J2205" s="7"/>
      <c r="L2205" s="85"/>
      <c r="M2205" s="85"/>
      <c r="N2205" s="99"/>
    </row>
    <row r="2206" spans="1:14" s="6" customFormat="1" hidden="1">
      <c r="A2206" s="87"/>
      <c r="G2206" s="3"/>
      <c r="J2206" s="7"/>
      <c r="L2206" s="85"/>
      <c r="M2206" s="85"/>
      <c r="N2206" s="99"/>
    </row>
    <row r="2207" spans="1:14" s="6" customFormat="1" hidden="1">
      <c r="A2207" s="87"/>
      <c r="G2207" s="3"/>
      <c r="J2207" s="7"/>
      <c r="L2207" s="85"/>
      <c r="M2207" s="85"/>
      <c r="N2207" s="99"/>
    </row>
    <row r="2208" spans="1:14" s="6" customFormat="1" hidden="1">
      <c r="A2208" s="87"/>
      <c r="G2208" s="3"/>
      <c r="J2208" s="7"/>
      <c r="L2208" s="85"/>
      <c r="M2208" s="85"/>
      <c r="N2208" s="99"/>
    </row>
    <row r="2209" spans="1:14" s="6" customFormat="1" hidden="1">
      <c r="A2209" s="87"/>
      <c r="G2209" s="3"/>
      <c r="J2209" s="7"/>
      <c r="L2209" s="85"/>
      <c r="M2209" s="85"/>
      <c r="N2209" s="99"/>
    </row>
    <row r="2210" spans="1:14" s="6" customFormat="1" hidden="1">
      <c r="A2210" s="87"/>
      <c r="G2210" s="3"/>
      <c r="J2210" s="7"/>
      <c r="L2210" s="85"/>
      <c r="M2210" s="85"/>
      <c r="N2210" s="99"/>
    </row>
    <row r="2211" spans="1:14" s="6" customFormat="1" hidden="1">
      <c r="A2211" s="87"/>
      <c r="G2211" s="3"/>
      <c r="J2211" s="7"/>
      <c r="L2211" s="85"/>
      <c r="M2211" s="85"/>
      <c r="N2211" s="99"/>
    </row>
    <row r="2212" spans="1:14" s="6" customFormat="1" hidden="1">
      <c r="A2212" s="87"/>
      <c r="G2212" s="3"/>
      <c r="J2212" s="7"/>
      <c r="L2212" s="85"/>
      <c r="M2212" s="85"/>
      <c r="N2212" s="99"/>
    </row>
    <row r="2213" spans="1:14" s="6" customFormat="1" hidden="1">
      <c r="A2213" s="87"/>
      <c r="G2213" s="3"/>
      <c r="J2213" s="7"/>
      <c r="L2213" s="85"/>
      <c r="M2213" s="85"/>
      <c r="N2213" s="99"/>
    </row>
    <row r="2214" spans="1:14" s="6" customFormat="1" hidden="1">
      <c r="A2214" s="87"/>
      <c r="G2214" s="3"/>
      <c r="J2214" s="7"/>
      <c r="L2214" s="85"/>
      <c r="M2214" s="85"/>
      <c r="N2214" s="99"/>
    </row>
    <row r="2215" spans="1:14" s="6" customFormat="1" hidden="1">
      <c r="A2215" s="87"/>
      <c r="G2215" s="3"/>
      <c r="J2215" s="7"/>
      <c r="L2215" s="85"/>
      <c r="M2215" s="85"/>
      <c r="N2215" s="99"/>
    </row>
    <row r="2216" spans="1:14" s="6" customFormat="1" hidden="1">
      <c r="A2216" s="87"/>
      <c r="G2216" s="3"/>
      <c r="J2216" s="7"/>
      <c r="L2216" s="85"/>
      <c r="M2216" s="85"/>
      <c r="N2216" s="99"/>
    </row>
    <row r="2217" spans="1:14" s="6" customFormat="1" hidden="1">
      <c r="A2217" s="87"/>
      <c r="G2217" s="3"/>
      <c r="J2217" s="7"/>
      <c r="L2217" s="85"/>
      <c r="M2217" s="85"/>
      <c r="N2217" s="99"/>
    </row>
    <row r="2218" spans="1:14" s="6" customFormat="1" hidden="1">
      <c r="A2218" s="87"/>
      <c r="G2218" s="3"/>
      <c r="J2218" s="7"/>
      <c r="L2218" s="85"/>
      <c r="M2218" s="85"/>
      <c r="N2218" s="99"/>
    </row>
    <row r="2219" spans="1:14" s="6" customFormat="1" hidden="1">
      <c r="A2219" s="87"/>
      <c r="G2219" s="3"/>
      <c r="J2219" s="7"/>
      <c r="L2219" s="85"/>
      <c r="M2219" s="85"/>
      <c r="N2219" s="99"/>
    </row>
    <row r="2220" spans="1:14" s="6" customFormat="1" hidden="1">
      <c r="A2220" s="87"/>
      <c r="G2220" s="3"/>
      <c r="J2220" s="7"/>
      <c r="L2220" s="85"/>
      <c r="M2220" s="85"/>
      <c r="N2220" s="99"/>
    </row>
    <row r="2221" spans="1:14" s="6" customFormat="1" hidden="1">
      <c r="A2221" s="87"/>
      <c r="G2221" s="3"/>
      <c r="J2221" s="7"/>
      <c r="L2221" s="85"/>
      <c r="M2221" s="85"/>
      <c r="N2221" s="99"/>
    </row>
    <row r="2222" spans="1:14" s="6" customFormat="1" hidden="1">
      <c r="A2222" s="87"/>
      <c r="G2222" s="3"/>
      <c r="J2222" s="7"/>
      <c r="L2222" s="85"/>
      <c r="M2222" s="85"/>
      <c r="N2222" s="99"/>
    </row>
    <row r="2223" spans="1:14" s="6" customFormat="1" hidden="1">
      <c r="A2223" s="87"/>
      <c r="G2223" s="3"/>
      <c r="J2223" s="7"/>
      <c r="L2223" s="85"/>
      <c r="M2223" s="85"/>
      <c r="N2223" s="99"/>
    </row>
    <row r="2224" spans="1:14" s="6" customFormat="1" hidden="1">
      <c r="A2224" s="87"/>
      <c r="G2224" s="3"/>
      <c r="J2224" s="7"/>
      <c r="L2224" s="85"/>
      <c r="M2224" s="85"/>
      <c r="N2224" s="99"/>
    </row>
    <row r="2225" spans="1:14" s="6" customFormat="1" hidden="1">
      <c r="A2225" s="87"/>
      <c r="G2225" s="3"/>
      <c r="J2225" s="7"/>
      <c r="L2225" s="85"/>
      <c r="M2225" s="85"/>
      <c r="N2225" s="99"/>
    </row>
    <row r="2226" spans="1:14" s="6" customFormat="1" hidden="1">
      <c r="A2226" s="87"/>
      <c r="G2226" s="3"/>
      <c r="J2226" s="7"/>
      <c r="L2226" s="85"/>
      <c r="M2226" s="85"/>
      <c r="N2226" s="99"/>
    </row>
    <row r="2227" spans="1:14" s="6" customFormat="1" hidden="1">
      <c r="A2227" s="87"/>
      <c r="G2227" s="3"/>
      <c r="J2227" s="7"/>
      <c r="L2227" s="85"/>
      <c r="M2227" s="85"/>
      <c r="N2227" s="99"/>
    </row>
    <row r="2228" spans="1:14" s="6" customFormat="1" hidden="1">
      <c r="A2228" s="87"/>
      <c r="G2228" s="3"/>
      <c r="J2228" s="7"/>
      <c r="L2228" s="85"/>
      <c r="M2228" s="85"/>
      <c r="N2228" s="99"/>
    </row>
    <row r="2229" spans="1:14" s="6" customFormat="1" hidden="1">
      <c r="A2229" s="87"/>
      <c r="G2229" s="3"/>
      <c r="J2229" s="7"/>
      <c r="L2229" s="85"/>
      <c r="M2229" s="85"/>
      <c r="N2229" s="99"/>
    </row>
    <row r="2230" spans="1:14" s="6" customFormat="1" hidden="1">
      <c r="A2230" s="87"/>
      <c r="G2230" s="3"/>
      <c r="J2230" s="7"/>
      <c r="L2230" s="85"/>
      <c r="M2230" s="85"/>
      <c r="N2230" s="99"/>
    </row>
    <row r="2231" spans="1:14" s="6" customFormat="1" hidden="1">
      <c r="A2231" s="87"/>
      <c r="G2231" s="3"/>
      <c r="J2231" s="7"/>
      <c r="L2231" s="85"/>
      <c r="M2231" s="85"/>
      <c r="N2231" s="99"/>
    </row>
    <row r="2232" spans="1:14" s="6" customFormat="1" hidden="1">
      <c r="A2232" s="87"/>
      <c r="G2232" s="3"/>
      <c r="J2232" s="7"/>
      <c r="L2232" s="85"/>
      <c r="M2232" s="85"/>
      <c r="N2232" s="99"/>
    </row>
    <row r="2233" spans="1:14" s="6" customFormat="1" hidden="1">
      <c r="A2233" s="87"/>
      <c r="G2233" s="3"/>
      <c r="J2233" s="7"/>
      <c r="L2233" s="85"/>
      <c r="M2233" s="85"/>
      <c r="N2233" s="99"/>
    </row>
    <row r="2234" spans="1:14" s="6" customFormat="1" hidden="1">
      <c r="A2234" s="87"/>
      <c r="G2234" s="3"/>
      <c r="J2234" s="7"/>
      <c r="L2234" s="85"/>
      <c r="M2234" s="85"/>
      <c r="N2234" s="99"/>
    </row>
    <row r="2235" spans="1:14" s="6" customFormat="1" hidden="1">
      <c r="A2235" s="87"/>
      <c r="G2235" s="3"/>
      <c r="J2235" s="7"/>
      <c r="L2235" s="85"/>
      <c r="M2235" s="85"/>
      <c r="N2235" s="99"/>
    </row>
    <row r="2236" spans="1:14" s="6" customFormat="1" hidden="1">
      <c r="A2236" s="87"/>
      <c r="G2236" s="3"/>
      <c r="J2236" s="7"/>
      <c r="L2236" s="85"/>
      <c r="M2236" s="85"/>
      <c r="N2236" s="99"/>
    </row>
    <row r="2237" spans="1:14" s="6" customFormat="1" hidden="1">
      <c r="A2237" s="87"/>
      <c r="G2237" s="3"/>
      <c r="J2237" s="7"/>
      <c r="L2237" s="85"/>
      <c r="M2237" s="85"/>
      <c r="N2237" s="99"/>
    </row>
    <row r="2238" spans="1:14" s="6" customFormat="1" hidden="1">
      <c r="A2238" s="87"/>
      <c r="G2238" s="3"/>
      <c r="J2238" s="7"/>
      <c r="L2238" s="85"/>
      <c r="M2238" s="85"/>
      <c r="N2238" s="99"/>
    </row>
    <row r="2239" spans="1:14" s="6" customFormat="1" hidden="1">
      <c r="A2239" s="87"/>
      <c r="G2239" s="3"/>
      <c r="J2239" s="7"/>
      <c r="L2239" s="85"/>
      <c r="M2239" s="85"/>
      <c r="N2239" s="99"/>
    </row>
    <row r="2240" spans="1:14" s="6" customFormat="1" hidden="1">
      <c r="A2240" s="87"/>
      <c r="G2240" s="3"/>
      <c r="J2240" s="7"/>
      <c r="L2240" s="85"/>
      <c r="M2240" s="85"/>
      <c r="N2240" s="99"/>
    </row>
    <row r="2241" spans="1:14" s="6" customFormat="1" hidden="1">
      <c r="A2241" s="87"/>
      <c r="G2241" s="3"/>
      <c r="J2241" s="7"/>
      <c r="L2241" s="85"/>
      <c r="M2241" s="85"/>
      <c r="N2241" s="99"/>
    </row>
    <row r="2242" spans="1:14" s="6" customFormat="1" hidden="1">
      <c r="A2242" s="87"/>
      <c r="G2242" s="3"/>
      <c r="J2242" s="7"/>
      <c r="L2242" s="85"/>
      <c r="M2242" s="85"/>
      <c r="N2242" s="99"/>
    </row>
    <row r="2243" spans="1:14" s="6" customFormat="1" hidden="1">
      <c r="A2243" s="87"/>
      <c r="G2243" s="3"/>
      <c r="J2243" s="7"/>
      <c r="L2243" s="85"/>
      <c r="M2243" s="85"/>
      <c r="N2243" s="99"/>
    </row>
    <row r="2244" spans="1:14" s="6" customFormat="1" hidden="1">
      <c r="A2244" s="87"/>
      <c r="G2244" s="3"/>
      <c r="J2244" s="7"/>
      <c r="L2244" s="85"/>
      <c r="M2244" s="85"/>
      <c r="N2244" s="99"/>
    </row>
    <row r="2245" spans="1:14" s="6" customFormat="1" hidden="1">
      <c r="A2245" s="87"/>
      <c r="G2245" s="3"/>
      <c r="J2245" s="7"/>
      <c r="L2245" s="85"/>
      <c r="M2245" s="85"/>
      <c r="N2245" s="99"/>
    </row>
    <row r="2246" spans="1:14" s="6" customFormat="1" hidden="1">
      <c r="A2246" s="87"/>
      <c r="G2246" s="3"/>
      <c r="J2246" s="7"/>
      <c r="L2246" s="85"/>
      <c r="M2246" s="85"/>
      <c r="N2246" s="99"/>
    </row>
    <row r="2247" spans="1:14" s="6" customFormat="1" hidden="1">
      <c r="A2247" s="87"/>
      <c r="G2247" s="3"/>
      <c r="J2247" s="7"/>
      <c r="L2247" s="85"/>
      <c r="M2247" s="85"/>
      <c r="N2247" s="99"/>
    </row>
    <row r="2248" spans="1:14" s="6" customFormat="1" hidden="1">
      <c r="A2248" s="87"/>
      <c r="G2248" s="3"/>
      <c r="J2248" s="7"/>
      <c r="L2248" s="85"/>
      <c r="M2248" s="85"/>
      <c r="N2248" s="99"/>
    </row>
    <row r="2249" spans="1:14" s="6" customFormat="1" hidden="1">
      <c r="A2249" s="87"/>
      <c r="G2249" s="3"/>
      <c r="J2249" s="7"/>
      <c r="L2249" s="85"/>
      <c r="M2249" s="85"/>
      <c r="N2249" s="99"/>
    </row>
    <row r="2250" spans="1:14" s="6" customFormat="1" hidden="1">
      <c r="A2250" s="87"/>
      <c r="G2250" s="3"/>
      <c r="J2250" s="7"/>
      <c r="L2250" s="85"/>
      <c r="M2250" s="85"/>
      <c r="N2250" s="99"/>
    </row>
    <row r="2251" spans="1:14" s="6" customFormat="1" hidden="1">
      <c r="A2251" s="87"/>
      <c r="G2251" s="3"/>
      <c r="J2251" s="7"/>
      <c r="L2251" s="85"/>
      <c r="M2251" s="85"/>
      <c r="N2251" s="99"/>
    </row>
    <row r="2252" spans="1:14" s="6" customFormat="1" hidden="1">
      <c r="A2252" s="87"/>
      <c r="G2252" s="3"/>
      <c r="J2252" s="7"/>
      <c r="L2252" s="85"/>
      <c r="M2252" s="85"/>
      <c r="N2252" s="99"/>
    </row>
    <row r="2253" spans="1:14" s="6" customFormat="1" hidden="1">
      <c r="A2253" s="87"/>
      <c r="G2253" s="3"/>
      <c r="J2253" s="7"/>
      <c r="L2253" s="85"/>
      <c r="M2253" s="85"/>
      <c r="N2253" s="99"/>
    </row>
    <row r="2254" spans="1:14" s="6" customFormat="1" hidden="1">
      <c r="A2254" s="87"/>
      <c r="G2254" s="3"/>
      <c r="J2254" s="7"/>
      <c r="L2254" s="85"/>
      <c r="M2254" s="85"/>
      <c r="N2254" s="99"/>
    </row>
    <row r="2255" spans="1:14" s="6" customFormat="1" hidden="1">
      <c r="A2255" s="87"/>
      <c r="G2255" s="3"/>
      <c r="J2255" s="7"/>
      <c r="L2255" s="85"/>
      <c r="M2255" s="85"/>
      <c r="N2255" s="99"/>
    </row>
    <row r="2256" spans="1:14" s="6" customFormat="1" hidden="1">
      <c r="A2256" s="87"/>
      <c r="G2256" s="3"/>
      <c r="J2256" s="7"/>
      <c r="L2256" s="85"/>
      <c r="M2256" s="85"/>
      <c r="N2256" s="99"/>
    </row>
    <row r="2257" spans="1:14" s="6" customFormat="1" hidden="1">
      <c r="A2257" s="87"/>
      <c r="G2257" s="3"/>
      <c r="J2257" s="7"/>
      <c r="L2257" s="85"/>
      <c r="M2257" s="85"/>
      <c r="N2257" s="99"/>
    </row>
    <row r="2258" spans="1:14" s="6" customFormat="1" hidden="1">
      <c r="A2258" s="87"/>
      <c r="G2258" s="3"/>
      <c r="J2258" s="7"/>
      <c r="L2258" s="85"/>
      <c r="M2258" s="85"/>
      <c r="N2258" s="99"/>
    </row>
    <row r="2259" spans="1:14" s="6" customFormat="1" hidden="1">
      <c r="A2259" s="87"/>
      <c r="G2259" s="3"/>
      <c r="J2259" s="7"/>
      <c r="L2259" s="85"/>
      <c r="M2259" s="85"/>
      <c r="N2259" s="99"/>
    </row>
    <row r="2260" spans="1:14" s="6" customFormat="1" hidden="1">
      <c r="A2260" s="87"/>
      <c r="G2260" s="3"/>
      <c r="J2260" s="7"/>
      <c r="L2260" s="85"/>
      <c r="M2260" s="85"/>
      <c r="N2260" s="99"/>
    </row>
    <row r="2261" spans="1:14" s="6" customFormat="1" hidden="1">
      <c r="A2261" s="87"/>
      <c r="G2261" s="3"/>
      <c r="J2261" s="7"/>
      <c r="L2261" s="85"/>
      <c r="M2261" s="85"/>
      <c r="N2261" s="99"/>
    </row>
    <row r="2262" spans="1:14" s="6" customFormat="1" hidden="1">
      <c r="A2262" s="87"/>
      <c r="G2262" s="3"/>
      <c r="J2262" s="7"/>
      <c r="L2262" s="85"/>
      <c r="M2262" s="85"/>
      <c r="N2262" s="99"/>
    </row>
    <row r="2263" spans="1:14" s="6" customFormat="1" hidden="1">
      <c r="A2263" s="87"/>
      <c r="G2263" s="3"/>
      <c r="J2263" s="7"/>
      <c r="L2263" s="85"/>
      <c r="M2263" s="85"/>
      <c r="N2263" s="99"/>
    </row>
    <row r="2264" spans="1:14" s="6" customFormat="1" hidden="1">
      <c r="A2264" s="87"/>
      <c r="G2264" s="3"/>
      <c r="J2264" s="7"/>
      <c r="L2264" s="85"/>
      <c r="M2264" s="85"/>
      <c r="N2264" s="99"/>
    </row>
    <row r="2265" spans="1:14" s="6" customFormat="1" hidden="1">
      <c r="A2265" s="87"/>
      <c r="G2265" s="3"/>
      <c r="J2265" s="7"/>
      <c r="L2265" s="85"/>
      <c r="M2265" s="85"/>
      <c r="N2265" s="99"/>
    </row>
    <row r="2266" spans="1:14" s="6" customFormat="1" hidden="1">
      <c r="A2266" s="87"/>
      <c r="G2266" s="3"/>
      <c r="J2266" s="7"/>
      <c r="L2266" s="85"/>
      <c r="M2266" s="85"/>
      <c r="N2266" s="99"/>
    </row>
    <row r="2267" spans="1:14" s="6" customFormat="1" hidden="1">
      <c r="A2267" s="87"/>
      <c r="G2267" s="3"/>
      <c r="J2267" s="7"/>
      <c r="L2267" s="85"/>
      <c r="M2267" s="85"/>
      <c r="N2267" s="99"/>
    </row>
    <row r="2268" spans="1:14" s="6" customFormat="1" hidden="1">
      <c r="A2268" s="87"/>
      <c r="G2268" s="3"/>
      <c r="J2268" s="7"/>
      <c r="L2268" s="85"/>
      <c r="M2268" s="85"/>
      <c r="N2268" s="99"/>
    </row>
    <row r="2269" spans="1:14" s="6" customFormat="1" hidden="1">
      <c r="A2269" s="87"/>
      <c r="G2269" s="3"/>
      <c r="J2269" s="7"/>
      <c r="L2269" s="85"/>
      <c r="M2269" s="85"/>
      <c r="N2269" s="99"/>
    </row>
    <row r="2270" spans="1:14" s="6" customFormat="1" hidden="1">
      <c r="A2270" s="87"/>
      <c r="G2270" s="3"/>
      <c r="J2270" s="7"/>
      <c r="L2270" s="85"/>
      <c r="M2270" s="85"/>
      <c r="N2270" s="99"/>
    </row>
    <row r="2271" spans="1:14" s="6" customFormat="1" hidden="1">
      <c r="A2271" s="87"/>
      <c r="G2271" s="3"/>
      <c r="J2271" s="7"/>
      <c r="L2271" s="85"/>
      <c r="M2271" s="85"/>
      <c r="N2271" s="99"/>
    </row>
    <row r="2272" spans="1:14" s="6" customFormat="1" hidden="1">
      <c r="A2272" s="87"/>
      <c r="G2272" s="3"/>
      <c r="J2272" s="7"/>
      <c r="L2272" s="85"/>
      <c r="M2272" s="85"/>
      <c r="N2272" s="99"/>
    </row>
    <row r="2273" spans="1:14" s="6" customFormat="1" hidden="1">
      <c r="A2273" s="87"/>
      <c r="G2273" s="3"/>
      <c r="J2273" s="7"/>
      <c r="L2273" s="85"/>
      <c r="M2273" s="85"/>
      <c r="N2273" s="99"/>
    </row>
    <row r="2274" spans="1:14" s="6" customFormat="1" hidden="1">
      <c r="A2274" s="87"/>
      <c r="G2274" s="3"/>
      <c r="J2274" s="7"/>
      <c r="L2274" s="85"/>
      <c r="M2274" s="85"/>
      <c r="N2274" s="99"/>
    </row>
    <row r="2275" spans="1:14" s="6" customFormat="1" hidden="1">
      <c r="A2275" s="87"/>
      <c r="G2275" s="3"/>
      <c r="J2275" s="7"/>
      <c r="L2275" s="85"/>
      <c r="M2275" s="85"/>
      <c r="N2275" s="99"/>
    </row>
    <row r="2276" spans="1:14" s="6" customFormat="1" hidden="1">
      <c r="A2276" s="87"/>
      <c r="G2276" s="3"/>
      <c r="J2276" s="7"/>
      <c r="L2276" s="85"/>
      <c r="M2276" s="85"/>
      <c r="N2276" s="99"/>
    </row>
    <row r="2277" spans="1:14" s="6" customFormat="1" hidden="1">
      <c r="A2277" s="87"/>
      <c r="G2277" s="3"/>
      <c r="J2277" s="7"/>
      <c r="L2277" s="85"/>
      <c r="M2277" s="85"/>
      <c r="N2277" s="99"/>
    </row>
    <row r="2278" spans="1:14" s="6" customFormat="1" hidden="1">
      <c r="A2278" s="87"/>
      <c r="G2278" s="3"/>
      <c r="J2278" s="7"/>
      <c r="L2278" s="85"/>
      <c r="M2278" s="85"/>
      <c r="N2278" s="99"/>
    </row>
    <row r="2279" spans="1:14" s="6" customFormat="1" hidden="1">
      <c r="A2279" s="87"/>
      <c r="G2279" s="3"/>
      <c r="J2279" s="7"/>
      <c r="L2279" s="85"/>
      <c r="M2279" s="85"/>
      <c r="N2279" s="99"/>
    </row>
    <row r="2280" spans="1:14" s="6" customFormat="1" hidden="1">
      <c r="A2280" s="87"/>
      <c r="G2280" s="3"/>
      <c r="J2280" s="7"/>
      <c r="L2280" s="85"/>
      <c r="M2280" s="85"/>
      <c r="N2280" s="99"/>
    </row>
    <row r="2281" spans="1:14" s="6" customFormat="1" hidden="1">
      <c r="A2281" s="87"/>
      <c r="G2281" s="3"/>
      <c r="J2281" s="7"/>
      <c r="L2281" s="85"/>
      <c r="M2281" s="85"/>
      <c r="N2281" s="99"/>
    </row>
    <row r="2282" spans="1:14" s="6" customFormat="1" hidden="1">
      <c r="A2282" s="87"/>
      <c r="G2282" s="3"/>
      <c r="J2282" s="7"/>
      <c r="L2282" s="85"/>
      <c r="M2282" s="85"/>
      <c r="N2282" s="99"/>
    </row>
    <row r="2283" spans="1:14" s="6" customFormat="1" hidden="1">
      <c r="A2283" s="87"/>
      <c r="G2283" s="3"/>
      <c r="J2283" s="7"/>
      <c r="L2283" s="85"/>
      <c r="M2283" s="85"/>
      <c r="N2283" s="99"/>
    </row>
    <row r="2284" spans="1:14" s="6" customFormat="1" hidden="1">
      <c r="A2284" s="87"/>
      <c r="G2284" s="3"/>
      <c r="J2284" s="7"/>
      <c r="L2284" s="85"/>
      <c r="M2284" s="85"/>
      <c r="N2284" s="99"/>
    </row>
    <row r="2285" spans="1:14" s="6" customFormat="1" hidden="1">
      <c r="A2285" s="87"/>
      <c r="G2285" s="3"/>
      <c r="J2285" s="7"/>
      <c r="L2285" s="85"/>
      <c r="M2285" s="85"/>
      <c r="N2285" s="99"/>
    </row>
    <row r="2286" spans="1:14" s="6" customFormat="1" hidden="1">
      <c r="A2286" s="87"/>
      <c r="G2286" s="3"/>
      <c r="J2286" s="7"/>
      <c r="L2286" s="85"/>
      <c r="M2286" s="85"/>
      <c r="N2286" s="99"/>
    </row>
    <row r="2287" spans="1:14" s="6" customFormat="1" hidden="1">
      <c r="A2287" s="87"/>
      <c r="G2287" s="3"/>
      <c r="J2287" s="7"/>
      <c r="L2287" s="85"/>
      <c r="M2287" s="85"/>
      <c r="N2287" s="99"/>
    </row>
    <row r="2288" spans="1:14" s="6" customFormat="1" hidden="1">
      <c r="A2288" s="87"/>
      <c r="G2288" s="3"/>
      <c r="J2288" s="7"/>
      <c r="L2288" s="85"/>
      <c r="M2288" s="85"/>
      <c r="N2288" s="99"/>
    </row>
    <row r="2289" spans="1:14" s="6" customFormat="1" hidden="1">
      <c r="A2289" s="87"/>
      <c r="G2289" s="3"/>
      <c r="J2289" s="7"/>
      <c r="L2289" s="85"/>
      <c r="M2289" s="85"/>
      <c r="N2289" s="99"/>
    </row>
    <row r="2290" spans="1:14" s="6" customFormat="1" hidden="1">
      <c r="A2290" s="87"/>
      <c r="G2290" s="3"/>
      <c r="J2290" s="7"/>
      <c r="L2290" s="85"/>
      <c r="M2290" s="85"/>
      <c r="N2290" s="99"/>
    </row>
    <row r="2291" spans="1:14" s="6" customFormat="1" hidden="1">
      <c r="A2291" s="87"/>
      <c r="G2291" s="3"/>
      <c r="J2291" s="7"/>
      <c r="L2291" s="85"/>
      <c r="M2291" s="85"/>
      <c r="N2291" s="99"/>
    </row>
    <row r="2292" spans="1:14" s="6" customFormat="1" hidden="1">
      <c r="A2292" s="87"/>
      <c r="G2292" s="3"/>
      <c r="J2292" s="7"/>
      <c r="L2292" s="85"/>
      <c r="M2292" s="85"/>
      <c r="N2292" s="99"/>
    </row>
    <row r="2293" spans="1:14" s="6" customFormat="1" hidden="1">
      <c r="A2293" s="87"/>
      <c r="G2293" s="3"/>
      <c r="J2293" s="7"/>
      <c r="L2293" s="85"/>
      <c r="M2293" s="85"/>
      <c r="N2293" s="99"/>
    </row>
    <row r="2294" spans="1:14" s="6" customFormat="1" hidden="1">
      <c r="A2294" s="87"/>
      <c r="G2294" s="3"/>
      <c r="J2294" s="7"/>
      <c r="L2294" s="85"/>
      <c r="M2294" s="85"/>
      <c r="N2294" s="99"/>
    </row>
    <row r="2295" spans="1:14" s="6" customFormat="1" hidden="1">
      <c r="A2295" s="87"/>
      <c r="G2295" s="3"/>
      <c r="J2295" s="7"/>
      <c r="L2295" s="85"/>
      <c r="M2295" s="85"/>
      <c r="N2295" s="99"/>
    </row>
    <row r="2296" spans="1:14" s="6" customFormat="1" hidden="1">
      <c r="A2296" s="87"/>
      <c r="G2296" s="3"/>
      <c r="J2296" s="7"/>
      <c r="L2296" s="85"/>
      <c r="M2296" s="85"/>
      <c r="N2296" s="99"/>
    </row>
    <row r="2297" spans="1:14" s="6" customFormat="1" hidden="1">
      <c r="A2297" s="87"/>
      <c r="G2297" s="3"/>
      <c r="J2297" s="7"/>
      <c r="L2297" s="85"/>
      <c r="M2297" s="85"/>
      <c r="N2297" s="99"/>
    </row>
    <row r="2298" spans="1:14" s="6" customFormat="1" hidden="1">
      <c r="A2298" s="87"/>
      <c r="G2298" s="3"/>
      <c r="J2298" s="7"/>
      <c r="L2298" s="85"/>
      <c r="M2298" s="85"/>
      <c r="N2298" s="99"/>
    </row>
    <row r="2299" spans="1:14" s="6" customFormat="1" hidden="1">
      <c r="A2299" s="87"/>
      <c r="G2299" s="3"/>
      <c r="J2299" s="7"/>
      <c r="L2299" s="85"/>
      <c r="M2299" s="85"/>
      <c r="N2299" s="99"/>
    </row>
    <row r="2300" spans="1:14" s="6" customFormat="1" hidden="1">
      <c r="A2300" s="87"/>
      <c r="G2300" s="3"/>
      <c r="J2300" s="7"/>
      <c r="L2300" s="85"/>
      <c r="M2300" s="85"/>
      <c r="N2300" s="99"/>
    </row>
    <row r="2301" spans="1:14" s="6" customFormat="1" hidden="1">
      <c r="A2301" s="87"/>
      <c r="G2301" s="3"/>
      <c r="J2301" s="7"/>
      <c r="L2301" s="85"/>
      <c r="M2301" s="85"/>
      <c r="N2301" s="99"/>
    </row>
    <row r="2302" spans="1:14" s="6" customFormat="1" hidden="1">
      <c r="A2302" s="87"/>
      <c r="G2302" s="3"/>
      <c r="J2302" s="7"/>
      <c r="L2302" s="85"/>
      <c r="M2302" s="85"/>
      <c r="N2302" s="99"/>
    </row>
    <row r="2303" spans="1:14" s="6" customFormat="1" hidden="1">
      <c r="A2303" s="87"/>
      <c r="G2303" s="3"/>
      <c r="J2303" s="7"/>
      <c r="L2303" s="85"/>
      <c r="M2303" s="85"/>
      <c r="N2303" s="99"/>
    </row>
    <row r="2304" spans="1:14" s="6" customFormat="1" hidden="1">
      <c r="A2304" s="87"/>
      <c r="G2304" s="3"/>
      <c r="J2304" s="7"/>
      <c r="L2304" s="85"/>
      <c r="M2304" s="85"/>
      <c r="N2304" s="99"/>
    </row>
    <row r="2305" spans="1:14" s="6" customFormat="1" hidden="1">
      <c r="A2305" s="87"/>
      <c r="G2305" s="3"/>
      <c r="J2305" s="7"/>
      <c r="L2305" s="85"/>
      <c r="M2305" s="85"/>
      <c r="N2305" s="99"/>
    </row>
    <row r="2306" spans="1:14" s="6" customFormat="1" hidden="1">
      <c r="A2306" s="87"/>
      <c r="G2306" s="3"/>
      <c r="J2306" s="7"/>
      <c r="L2306" s="85"/>
      <c r="M2306" s="85"/>
      <c r="N2306" s="99"/>
    </row>
    <row r="2307" spans="1:14" s="6" customFormat="1" hidden="1">
      <c r="A2307" s="87"/>
      <c r="G2307" s="3"/>
      <c r="J2307" s="7"/>
      <c r="L2307" s="85"/>
      <c r="M2307" s="85"/>
      <c r="N2307" s="99"/>
    </row>
    <row r="2308" spans="1:14" s="6" customFormat="1" hidden="1">
      <c r="A2308" s="87"/>
      <c r="G2308" s="3"/>
      <c r="J2308" s="7"/>
      <c r="L2308" s="85"/>
      <c r="M2308" s="85"/>
      <c r="N2308" s="99"/>
    </row>
    <row r="2309" spans="1:14" s="6" customFormat="1" hidden="1">
      <c r="A2309" s="87"/>
      <c r="G2309" s="3"/>
      <c r="J2309" s="7"/>
      <c r="L2309" s="85"/>
      <c r="M2309" s="85"/>
      <c r="N2309" s="99"/>
    </row>
    <row r="2310" spans="1:14" s="6" customFormat="1" hidden="1">
      <c r="A2310" s="87"/>
      <c r="G2310" s="3"/>
      <c r="J2310" s="7"/>
      <c r="L2310" s="85"/>
      <c r="M2310" s="85"/>
      <c r="N2310" s="99"/>
    </row>
    <row r="2311" spans="1:14" s="6" customFormat="1" hidden="1">
      <c r="A2311" s="87"/>
      <c r="G2311" s="3"/>
      <c r="J2311" s="7"/>
      <c r="L2311" s="85"/>
      <c r="M2311" s="85"/>
      <c r="N2311" s="99"/>
    </row>
    <row r="2312" spans="1:14" s="6" customFormat="1" hidden="1">
      <c r="A2312" s="87"/>
      <c r="G2312" s="3"/>
      <c r="J2312" s="7"/>
      <c r="L2312" s="85"/>
      <c r="M2312" s="85"/>
      <c r="N2312" s="99"/>
    </row>
    <row r="2313" spans="1:14" s="6" customFormat="1" hidden="1">
      <c r="A2313" s="87"/>
      <c r="G2313" s="3"/>
      <c r="J2313" s="7"/>
      <c r="L2313" s="85"/>
      <c r="M2313" s="85"/>
      <c r="N2313" s="99"/>
    </row>
    <row r="2314" spans="1:14" s="6" customFormat="1" hidden="1">
      <c r="A2314" s="87"/>
      <c r="G2314" s="3"/>
      <c r="J2314" s="7"/>
      <c r="L2314" s="85"/>
      <c r="M2314" s="85"/>
      <c r="N2314" s="99"/>
    </row>
    <row r="2315" spans="1:14" s="6" customFormat="1" hidden="1">
      <c r="A2315" s="87"/>
      <c r="G2315" s="3"/>
      <c r="J2315" s="7"/>
      <c r="L2315" s="85"/>
      <c r="M2315" s="85"/>
      <c r="N2315" s="99"/>
    </row>
    <row r="2316" spans="1:14" s="6" customFormat="1" hidden="1">
      <c r="A2316" s="87"/>
      <c r="G2316" s="3"/>
      <c r="J2316" s="7"/>
      <c r="L2316" s="85"/>
      <c r="M2316" s="85"/>
      <c r="N2316" s="99"/>
    </row>
    <row r="2317" spans="1:14" s="6" customFormat="1" hidden="1">
      <c r="A2317" s="87"/>
      <c r="G2317" s="3"/>
      <c r="J2317" s="7"/>
      <c r="L2317" s="85"/>
      <c r="M2317" s="85"/>
      <c r="N2317" s="99"/>
    </row>
    <row r="2318" spans="1:14" s="6" customFormat="1" hidden="1">
      <c r="A2318" s="87"/>
      <c r="G2318" s="3"/>
      <c r="J2318" s="7"/>
      <c r="L2318" s="85"/>
      <c r="M2318" s="85"/>
      <c r="N2318" s="99"/>
    </row>
    <row r="2319" spans="1:14" s="6" customFormat="1" hidden="1">
      <c r="A2319" s="87"/>
      <c r="G2319" s="3"/>
      <c r="J2319" s="7"/>
      <c r="L2319" s="85"/>
      <c r="M2319" s="85"/>
      <c r="N2319" s="99"/>
    </row>
    <row r="2320" spans="1:14" s="6" customFormat="1" hidden="1">
      <c r="A2320" s="87"/>
      <c r="G2320" s="3"/>
      <c r="J2320" s="7"/>
      <c r="L2320" s="85"/>
      <c r="M2320" s="85"/>
      <c r="N2320" s="99"/>
    </row>
    <row r="2321" spans="1:14" s="6" customFormat="1" hidden="1">
      <c r="A2321" s="87"/>
      <c r="G2321" s="3"/>
      <c r="J2321" s="7"/>
      <c r="L2321" s="85"/>
      <c r="M2321" s="85"/>
      <c r="N2321" s="99"/>
    </row>
    <row r="2322" spans="1:14" s="6" customFormat="1" hidden="1">
      <c r="A2322" s="87"/>
      <c r="G2322" s="3"/>
      <c r="J2322" s="7"/>
      <c r="L2322" s="85"/>
      <c r="M2322" s="85"/>
      <c r="N2322" s="99"/>
    </row>
    <row r="2323" spans="1:14" s="6" customFormat="1" hidden="1">
      <c r="A2323" s="87"/>
      <c r="G2323" s="3"/>
      <c r="J2323" s="7"/>
      <c r="L2323" s="85"/>
      <c r="M2323" s="85"/>
      <c r="N2323" s="99"/>
    </row>
    <row r="2324" spans="1:14" s="6" customFormat="1" hidden="1">
      <c r="A2324" s="87"/>
      <c r="G2324" s="3"/>
      <c r="J2324" s="7"/>
      <c r="L2324" s="85"/>
      <c r="M2324" s="85"/>
      <c r="N2324" s="99"/>
    </row>
    <row r="2325" spans="1:14" s="6" customFormat="1" hidden="1">
      <c r="A2325" s="87"/>
      <c r="G2325" s="3"/>
      <c r="J2325" s="7"/>
      <c r="L2325" s="85"/>
      <c r="M2325" s="85"/>
      <c r="N2325" s="99"/>
    </row>
    <row r="2326" spans="1:14" s="6" customFormat="1" hidden="1">
      <c r="A2326" s="87"/>
      <c r="G2326" s="3"/>
      <c r="J2326" s="7"/>
      <c r="L2326" s="85"/>
      <c r="M2326" s="85"/>
      <c r="N2326" s="99"/>
    </row>
    <row r="2327" spans="1:14" s="6" customFormat="1" hidden="1">
      <c r="A2327" s="87"/>
      <c r="G2327" s="3"/>
      <c r="J2327" s="7"/>
      <c r="L2327" s="85"/>
      <c r="M2327" s="85"/>
      <c r="N2327" s="99"/>
    </row>
    <row r="2328" spans="1:14" s="6" customFormat="1" hidden="1">
      <c r="A2328" s="87"/>
      <c r="G2328" s="3"/>
      <c r="J2328" s="7"/>
      <c r="L2328" s="85"/>
      <c r="M2328" s="85"/>
      <c r="N2328" s="99"/>
    </row>
    <row r="2329" spans="1:14" s="6" customFormat="1" hidden="1">
      <c r="A2329" s="87"/>
      <c r="G2329" s="3"/>
      <c r="J2329" s="7"/>
      <c r="L2329" s="85"/>
      <c r="M2329" s="85"/>
      <c r="N2329" s="99"/>
    </row>
    <row r="2330" spans="1:14" s="6" customFormat="1" hidden="1">
      <c r="A2330" s="87"/>
      <c r="G2330" s="3"/>
      <c r="J2330" s="7"/>
      <c r="L2330" s="85"/>
      <c r="M2330" s="85"/>
      <c r="N2330" s="99"/>
    </row>
    <row r="2331" spans="1:14" s="6" customFormat="1" hidden="1">
      <c r="A2331" s="87"/>
      <c r="G2331" s="3"/>
      <c r="J2331" s="7"/>
      <c r="L2331" s="85"/>
      <c r="M2331" s="85"/>
      <c r="N2331" s="99"/>
    </row>
    <row r="2332" spans="1:14" s="6" customFormat="1" hidden="1">
      <c r="A2332" s="87"/>
      <c r="G2332" s="3"/>
      <c r="J2332" s="7"/>
      <c r="L2332" s="85"/>
      <c r="M2332" s="85"/>
      <c r="N2332" s="99"/>
    </row>
    <row r="2333" spans="1:14" s="6" customFormat="1" hidden="1">
      <c r="A2333" s="87"/>
      <c r="G2333" s="3"/>
      <c r="J2333" s="7"/>
      <c r="L2333" s="85"/>
      <c r="M2333" s="85"/>
      <c r="N2333" s="99"/>
    </row>
    <row r="2334" spans="1:14" s="6" customFormat="1" hidden="1">
      <c r="A2334" s="87"/>
      <c r="G2334" s="3"/>
      <c r="J2334" s="7"/>
      <c r="L2334" s="85"/>
      <c r="M2334" s="85"/>
      <c r="N2334" s="99"/>
    </row>
    <row r="2335" spans="1:14" s="6" customFormat="1" hidden="1">
      <c r="A2335" s="87"/>
      <c r="G2335" s="3"/>
      <c r="J2335" s="7"/>
      <c r="L2335" s="85"/>
      <c r="M2335" s="85"/>
      <c r="N2335" s="99"/>
    </row>
    <row r="2336" spans="1:14" s="6" customFormat="1" hidden="1">
      <c r="A2336" s="87"/>
      <c r="G2336" s="3"/>
      <c r="J2336" s="7"/>
      <c r="L2336" s="85"/>
      <c r="M2336" s="85"/>
      <c r="N2336" s="99"/>
    </row>
    <row r="2337" spans="1:14" s="6" customFormat="1" hidden="1">
      <c r="A2337" s="87"/>
      <c r="G2337" s="3"/>
      <c r="J2337" s="7"/>
      <c r="L2337" s="85"/>
      <c r="M2337" s="85"/>
      <c r="N2337" s="99"/>
    </row>
    <row r="2338" spans="1:14" s="6" customFormat="1" hidden="1">
      <c r="A2338" s="87"/>
      <c r="G2338" s="3"/>
      <c r="J2338" s="7"/>
      <c r="L2338" s="85"/>
      <c r="M2338" s="85"/>
      <c r="N2338" s="99"/>
    </row>
    <row r="2339" spans="1:14" s="6" customFormat="1" hidden="1">
      <c r="A2339" s="87"/>
      <c r="G2339" s="3"/>
      <c r="J2339" s="7"/>
      <c r="L2339" s="85"/>
      <c r="M2339" s="85"/>
      <c r="N2339" s="99"/>
    </row>
    <row r="2340" spans="1:14" s="6" customFormat="1" hidden="1">
      <c r="A2340" s="87"/>
      <c r="G2340" s="3"/>
      <c r="J2340" s="7"/>
      <c r="L2340" s="85"/>
      <c r="M2340" s="85"/>
      <c r="N2340" s="99"/>
    </row>
    <row r="2341" spans="1:14" s="6" customFormat="1" hidden="1">
      <c r="A2341" s="87"/>
      <c r="G2341" s="3"/>
      <c r="J2341" s="7"/>
      <c r="L2341" s="85"/>
      <c r="M2341" s="85"/>
      <c r="N2341" s="99"/>
    </row>
    <row r="2342" spans="1:14" s="6" customFormat="1" hidden="1">
      <c r="A2342" s="87"/>
      <c r="G2342" s="3"/>
      <c r="J2342" s="7"/>
      <c r="L2342" s="85"/>
      <c r="M2342" s="85"/>
      <c r="N2342" s="99"/>
    </row>
    <row r="2343" spans="1:14" s="6" customFormat="1" hidden="1">
      <c r="A2343" s="87"/>
      <c r="G2343" s="3"/>
      <c r="J2343" s="7"/>
      <c r="L2343" s="85"/>
      <c r="M2343" s="85"/>
      <c r="N2343" s="99"/>
    </row>
    <row r="2344" spans="1:14" s="6" customFormat="1" hidden="1">
      <c r="A2344" s="87"/>
      <c r="G2344" s="3"/>
      <c r="J2344" s="7"/>
      <c r="L2344" s="85"/>
      <c r="M2344" s="85"/>
      <c r="N2344" s="99"/>
    </row>
    <row r="2345" spans="1:14" s="6" customFormat="1" hidden="1">
      <c r="A2345" s="87"/>
      <c r="G2345" s="3"/>
      <c r="J2345" s="7"/>
      <c r="L2345" s="85"/>
      <c r="M2345" s="85"/>
      <c r="N2345" s="99"/>
    </row>
    <row r="2346" spans="1:14" s="6" customFormat="1" hidden="1">
      <c r="A2346" s="87"/>
      <c r="G2346" s="3"/>
      <c r="J2346" s="7"/>
      <c r="L2346" s="85"/>
      <c r="M2346" s="85"/>
      <c r="N2346" s="99"/>
    </row>
    <row r="2347" spans="1:14" s="6" customFormat="1" hidden="1">
      <c r="A2347" s="87"/>
      <c r="G2347" s="3"/>
      <c r="J2347" s="7"/>
      <c r="L2347" s="85"/>
      <c r="M2347" s="85"/>
      <c r="N2347" s="99"/>
    </row>
    <row r="2348" spans="1:14" s="6" customFormat="1" hidden="1">
      <c r="A2348" s="87"/>
      <c r="G2348" s="3"/>
      <c r="J2348" s="7"/>
      <c r="L2348" s="85"/>
      <c r="M2348" s="85"/>
      <c r="N2348" s="99"/>
    </row>
    <row r="2349" spans="1:14" s="6" customFormat="1" hidden="1">
      <c r="A2349" s="87"/>
      <c r="G2349" s="3"/>
      <c r="J2349" s="7"/>
      <c r="L2349" s="85"/>
      <c r="M2349" s="85"/>
      <c r="N2349" s="99"/>
    </row>
    <row r="2350" spans="1:14" s="6" customFormat="1" hidden="1">
      <c r="A2350" s="87"/>
      <c r="G2350" s="3"/>
      <c r="J2350" s="7"/>
      <c r="L2350" s="85"/>
      <c r="M2350" s="85"/>
      <c r="N2350" s="99"/>
    </row>
    <row r="2351" spans="1:14" s="6" customFormat="1" hidden="1">
      <c r="A2351" s="87"/>
      <c r="G2351" s="3"/>
      <c r="J2351" s="7"/>
      <c r="L2351" s="85"/>
      <c r="M2351" s="85"/>
      <c r="N2351" s="99"/>
    </row>
    <row r="2352" spans="1:14" s="6" customFormat="1" hidden="1">
      <c r="A2352" s="87"/>
      <c r="G2352" s="3"/>
      <c r="J2352" s="7"/>
      <c r="L2352" s="85"/>
      <c r="M2352" s="85"/>
      <c r="N2352" s="99"/>
    </row>
    <row r="2353" spans="1:14" s="6" customFormat="1" hidden="1">
      <c r="A2353" s="87"/>
      <c r="G2353" s="3"/>
      <c r="J2353" s="7"/>
      <c r="L2353" s="85"/>
      <c r="M2353" s="85"/>
      <c r="N2353" s="99"/>
    </row>
    <row r="2354" spans="1:14" s="6" customFormat="1" hidden="1">
      <c r="A2354" s="87"/>
      <c r="G2354" s="3"/>
      <c r="J2354" s="7"/>
      <c r="L2354" s="85"/>
      <c r="M2354" s="85"/>
      <c r="N2354" s="99"/>
    </row>
    <row r="2355" spans="1:14" s="6" customFormat="1" hidden="1">
      <c r="A2355" s="87"/>
      <c r="G2355" s="3"/>
      <c r="J2355" s="7"/>
      <c r="L2355" s="85"/>
      <c r="M2355" s="85"/>
      <c r="N2355" s="99"/>
    </row>
    <row r="2356" spans="1:14" s="6" customFormat="1" hidden="1">
      <c r="A2356" s="87"/>
      <c r="G2356" s="3"/>
      <c r="J2356" s="7"/>
      <c r="L2356" s="85"/>
      <c r="M2356" s="85"/>
      <c r="N2356" s="99"/>
    </row>
    <row r="2357" spans="1:14" s="6" customFormat="1" hidden="1">
      <c r="A2357" s="87"/>
      <c r="G2357" s="3"/>
      <c r="J2357" s="7"/>
      <c r="L2357" s="85"/>
      <c r="M2357" s="85"/>
      <c r="N2357" s="99"/>
    </row>
    <row r="2358" spans="1:14" s="6" customFormat="1" hidden="1">
      <c r="A2358" s="87"/>
      <c r="G2358" s="3"/>
      <c r="J2358" s="7"/>
      <c r="L2358" s="85"/>
      <c r="M2358" s="85"/>
      <c r="N2358" s="99"/>
    </row>
    <row r="2359" spans="1:14" s="6" customFormat="1" hidden="1">
      <c r="A2359" s="87"/>
      <c r="G2359" s="3"/>
      <c r="J2359" s="7"/>
      <c r="L2359" s="85"/>
      <c r="M2359" s="85"/>
      <c r="N2359" s="99"/>
    </row>
    <row r="2360" spans="1:14" s="6" customFormat="1" hidden="1">
      <c r="A2360" s="87"/>
      <c r="G2360" s="3"/>
      <c r="J2360" s="7"/>
      <c r="L2360" s="85"/>
      <c r="M2360" s="85"/>
      <c r="N2360" s="99"/>
    </row>
    <row r="2361" spans="1:14" s="6" customFormat="1" hidden="1">
      <c r="A2361" s="87"/>
      <c r="G2361" s="3"/>
      <c r="J2361" s="7"/>
      <c r="L2361" s="85"/>
      <c r="M2361" s="85"/>
      <c r="N2361" s="99"/>
    </row>
    <row r="2362" spans="1:14" s="6" customFormat="1" hidden="1">
      <c r="A2362" s="87"/>
      <c r="G2362" s="3"/>
      <c r="J2362" s="7"/>
      <c r="L2362" s="85"/>
      <c r="M2362" s="85"/>
      <c r="N2362" s="99"/>
    </row>
    <row r="2363" spans="1:14" s="6" customFormat="1" hidden="1">
      <c r="A2363" s="87"/>
      <c r="G2363" s="3"/>
      <c r="J2363" s="7"/>
      <c r="L2363" s="85"/>
      <c r="M2363" s="85"/>
      <c r="N2363" s="99"/>
    </row>
    <row r="2364" spans="1:14" s="6" customFormat="1" hidden="1">
      <c r="A2364" s="87"/>
      <c r="G2364" s="3"/>
      <c r="J2364" s="7"/>
      <c r="L2364" s="85"/>
      <c r="M2364" s="85"/>
      <c r="N2364" s="99"/>
    </row>
    <row r="2365" spans="1:14" s="6" customFormat="1" hidden="1">
      <c r="A2365" s="87"/>
      <c r="G2365" s="3"/>
      <c r="J2365" s="7"/>
      <c r="L2365" s="85"/>
      <c r="M2365" s="85"/>
      <c r="N2365" s="99"/>
    </row>
    <row r="2366" spans="1:14" s="6" customFormat="1" hidden="1">
      <c r="A2366" s="87"/>
      <c r="G2366" s="3"/>
      <c r="J2366" s="7"/>
      <c r="L2366" s="85"/>
      <c r="M2366" s="85"/>
      <c r="N2366" s="99"/>
    </row>
    <row r="2367" spans="1:14" s="6" customFormat="1" hidden="1">
      <c r="A2367" s="87"/>
      <c r="G2367" s="3"/>
      <c r="J2367" s="7"/>
      <c r="L2367" s="85"/>
      <c r="M2367" s="85"/>
      <c r="N2367" s="99"/>
    </row>
    <row r="2368" spans="1:14" s="6" customFormat="1" hidden="1">
      <c r="A2368" s="87"/>
      <c r="G2368" s="3"/>
      <c r="J2368" s="7"/>
      <c r="L2368" s="85"/>
      <c r="M2368" s="85"/>
      <c r="N2368" s="99"/>
    </row>
    <row r="2369" spans="1:14" s="6" customFormat="1" hidden="1">
      <c r="A2369" s="87"/>
      <c r="G2369" s="3"/>
      <c r="J2369" s="7"/>
      <c r="L2369" s="85"/>
      <c r="M2369" s="85"/>
      <c r="N2369" s="99"/>
    </row>
    <row r="2370" spans="1:14" s="6" customFormat="1" hidden="1">
      <c r="A2370" s="87"/>
      <c r="G2370" s="3"/>
      <c r="J2370" s="7"/>
      <c r="L2370" s="85"/>
      <c r="M2370" s="85"/>
      <c r="N2370" s="99"/>
    </row>
    <row r="2371" spans="1:14" s="6" customFormat="1" hidden="1">
      <c r="A2371" s="87"/>
      <c r="G2371" s="3"/>
      <c r="J2371" s="7"/>
      <c r="L2371" s="85"/>
      <c r="M2371" s="85"/>
      <c r="N2371" s="99"/>
    </row>
    <row r="2372" spans="1:14" s="6" customFormat="1" hidden="1">
      <c r="A2372" s="87"/>
      <c r="G2372" s="3"/>
      <c r="J2372" s="7"/>
      <c r="L2372" s="85"/>
      <c r="M2372" s="85"/>
      <c r="N2372" s="99"/>
    </row>
    <row r="2373" spans="1:14" s="6" customFormat="1" hidden="1">
      <c r="A2373" s="87"/>
      <c r="G2373" s="3"/>
      <c r="J2373" s="7"/>
      <c r="L2373" s="85"/>
      <c r="M2373" s="85"/>
      <c r="N2373" s="99"/>
    </row>
    <row r="2374" spans="1:14" s="6" customFormat="1" hidden="1">
      <c r="A2374" s="87"/>
      <c r="G2374" s="3"/>
      <c r="J2374" s="7"/>
      <c r="L2374" s="85"/>
      <c r="M2374" s="85"/>
      <c r="N2374" s="99"/>
    </row>
    <row r="2375" spans="1:14" s="6" customFormat="1" hidden="1">
      <c r="A2375" s="87"/>
      <c r="G2375" s="3"/>
      <c r="J2375" s="7"/>
      <c r="L2375" s="85"/>
      <c r="M2375" s="85"/>
      <c r="N2375" s="99"/>
    </row>
    <row r="2376" spans="1:14" s="6" customFormat="1" hidden="1">
      <c r="A2376" s="87"/>
      <c r="G2376" s="3"/>
      <c r="J2376" s="7"/>
      <c r="L2376" s="85"/>
      <c r="M2376" s="85"/>
      <c r="N2376" s="99"/>
    </row>
    <row r="2377" spans="1:14" s="6" customFormat="1" hidden="1">
      <c r="A2377" s="87"/>
      <c r="G2377" s="3"/>
      <c r="J2377" s="7"/>
      <c r="L2377" s="85"/>
      <c r="M2377" s="85"/>
      <c r="N2377" s="99"/>
    </row>
    <row r="2378" spans="1:14" s="6" customFormat="1" hidden="1">
      <c r="A2378" s="87"/>
      <c r="G2378" s="3"/>
      <c r="J2378" s="7"/>
      <c r="L2378" s="85"/>
      <c r="M2378" s="85"/>
      <c r="N2378" s="99"/>
    </row>
    <row r="2379" spans="1:14" s="6" customFormat="1" hidden="1">
      <c r="A2379" s="87"/>
      <c r="G2379" s="3"/>
      <c r="J2379" s="7"/>
      <c r="L2379" s="85"/>
      <c r="M2379" s="85"/>
      <c r="N2379" s="99"/>
    </row>
    <row r="2380" spans="1:14" s="6" customFormat="1" hidden="1">
      <c r="A2380" s="87"/>
      <c r="G2380" s="3"/>
      <c r="J2380" s="7"/>
      <c r="L2380" s="85"/>
      <c r="M2380" s="85"/>
      <c r="N2380" s="99"/>
    </row>
    <row r="2381" spans="1:14" s="6" customFormat="1" hidden="1">
      <c r="A2381" s="87"/>
      <c r="G2381" s="3"/>
      <c r="J2381" s="7"/>
      <c r="L2381" s="85"/>
      <c r="M2381" s="85"/>
      <c r="N2381" s="99"/>
    </row>
    <row r="2382" spans="1:14" s="6" customFormat="1" hidden="1">
      <c r="A2382" s="87"/>
      <c r="G2382" s="3"/>
      <c r="J2382" s="7"/>
      <c r="L2382" s="85"/>
      <c r="M2382" s="85"/>
      <c r="N2382" s="99"/>
    </row>
    <row r="2383" spans="1:14" s="6" customFormat="1" hidden="1">
      <c r="A2383" s="87"/>
      <c r="G2383" s="3"/>
      <c r="J2383" s="7"/>
      <c r="L2383" s="85"/>
      <c r="M2383" s="85"/>
      <c r="N2383" s="99"/>
    </row>
    <row r="2384" spans="1:14" s="6" customFormat="1" hidden="1">
      <c r="A2384" s="87"/>
      <c r="G2384" s="3"/>
      <c r="J2384" s="7"/>
      <c r="L2384" s="85"/>
      <c r="M2384" s="85"/>
      <c r="N2384" s="99"/>
    </row>
    <row r="2385" spans="1:14" s="6" customFormat="1" hidden="1">
      <c r="A2385" s="87"/>
      <c r="G2385" s="3"/>
      <c r="J2385" s="7"/>
      <c r="L2385" s="85"/>
      <c r="M2385" s="85"/>
      <c r="N2385" s="99"/>
    </row>
    <row r="2386" spans="1:14" s="6" customFormat="1" hidden="1">
      <c r="A2386" s="87"/>
      <c r="G2386" s="3"/>
      <c r="J2386" s="7"/>
      <c r="L2386" s="85"/>
      <c r="M2386" s="85"/>
      <c r="N2386" s="99"/>
    </row>
    <row r="2387" spans="1:14" s="6" customFormat="1" hidden="1">
      <c r="A2387" s="87"/>
      <c r="G2387" s="3"/>
      <c r="J2387" s="7"/>
      <c r="L2387" s="85"/>
      <c r="M2387" s="85"/>
      <c r="N2387" s="99"/>
    </row>
    <row r="2388" spans="1:14" s="6" customFormat="1" hidden="1">
      <c r="A2388" s="87"/>
      <c r="G2388" s="3"/>
      <c r="J2388" s="7"/>
      <c r="L2388" s="85"/>
      <c r="M2388" s="85"/>
      <c r="N2388" s="99"/>
    </row>
    <row r="2389" spans="1:14" s="6" customFormat="1" hidden="1">
      <c r="A2389" s="87"/>
      <c r="G2389" s="3"/>
      <c r="J2389" s="7"/>
      <c r="L2389" s="85"/>
      <c r="M2389" s="85"/>
      <c r="N2389" s="99"/>
    </row>
    <row r="2390" spans="1:14" s="6" customFormat="1" hidden="1">
      <c r="A2390" s="87"/>
      <c r="G2390" s="3"/>
      <c r="J2390" s="7"/>
      <c r="L2390" s="85"/>
      <c r="M2390" s="85"/>
      <c r="N2390" s="99"/>
    </row>
    <row r="2391" spans="1:14" s="6" customFormat="1" hidden="1">
      <c r="A2391" s="87"/>
      <c r="G2391" s="3"/>
      <c r="J2391" s="7"/>
      <c r="L2391" s="85"/>
      <c r="M2391" s="85"/>
      <c r="N2391" s="99"/>
    </row>
    <row r="2392" spans="1:14" s="6" customFormat="1" hidden="1">
      <c r="A2392" s="87"/>
      <c r="G2392" s="3"/>
      <c r="J2392" s="7"/>
      <c r="L2392" s="85"/>
      <c r="M2392" s="85"/>
      <c r="N2392" s="99"/>
    </row>
    <row r="2393" spans="1:14" s="6" customFormat="1" hidden="1">
      <c r="A2393" s="87"/>
      <c r="G2393" s="3"/>
      <c r="J2393" s="7"/>
      <c r="L2393" s="85"/>
      <c r="M2393" s="85"/>
      <c r="N2393" s="99"/>
    </row>
    <row r="2394" spans="1:14" s="6" customFormat="1" hidden="1">
      <c r="A2394" s="87"/>
      <c r="G2394" s="3"/>
      <c r="J2394" s="7"/>
      <c r="L2394" s="85"/>
      <c r="M2394" s="85"/>
      <c r="N2394" s="99"/>
    </row>
    <row r="2395" spans="1:14" s="6" customFormat="1" hidden="1">
      <c r="A2395" s="87"/>
      <c r="G2395" s="3"/>
      <c r="J2395" s="7"/>
      <c r="L2395" s="85"/>
      <c r="M2395" s="85"/>
      <c r="N2395" s="99"/>
    </row>
    <row r="2396" spans="1:14" s="6" customFormat="1" hidden="1">
      <c r="A2396" s="87"/>
      <c r="G2396" s="3"/>
      <c r="J2396" s="7"/>
      <c r="L2396" s="85"/>
      <c r="M2396" s="85"/>
      <c r="N2396" s="99"/>
    </row>
    <row r="2397" spans="1:14" s="6" customFormat="1" hidden="1">
      <c r="A2397" s="87"/>
      <c r="G2397" s="3"/>
      <c r="J2397" s="7"/>
      <c r="L2397" s="85"/>
      <c r="M2397" s="85"/>
      <c r="N2397" s="99"/>
    </row>
    <row r="2398" spans="1:14" s="6" customFormat="1" hidden="1">
      <c r="A2398" s="87"/>
      <c r="G2398" s="3"/>
      <c r="J2398" s="7"/>
      <c r="L2398" s="85"/>
      <c r="M2398" s="85"/>
      <c r="N2398" s="99"/>
    </row>
    <row r="2399" spans="1:14" s="6" customFormat="1" hidden="1">
      <c r="A2399" s="87"/>
      <c r="G2399" s="3"/>
      <c r="J2399" s="7"/>
      <c r="L2399" s="85"/>
      <c r="M2399" s="85"/>
      <c r="N2399" s="99"/>
    </row>
    <row r="2400" spans="1:14" s="6" customFormat="1" hidden="1">
      <c r="A2400" s="87"/>
      <c r="G2400" s="3"/>
      <c r="J2400" s="7"/>
      <c r="L2400" s="85"/>
      <c r="M2400" s="85"/>
      <c r="N2400" s="99"/>
    </row>
    <row r="2401" spans="1:14" s="6" customFormat="1" hidden="1">
      <c r="A2401" s="87"/>
      <c r="G2401" s="3"/>
      <c r="J2401" s="7"/>
      <c r="L2401" s="85"/>
      <c r="M2401" s="85"/>
      <c r="N2401" s="99"/>
    </row>
    <row r="2402" spans="1:14" s="6" customFormat="1" hidden="1">
      <c r="A2402" s="87"/>
      <c r="G2402" s="3"/>
      <c r="J2402" s="7"/>
      <c r="L2402" s="85"/>
      <c r="M2402" s="85"/>
      <c r="N2402" s="99"/>
    </row>
    <row r="2403" spans="1:14" s="6" customFormat="1" hidden="1">
      <c r="A2403" s="87"/>
      <c r="G2403" s="3"/>
      <c r="J2403" s="7"/>
      <c r="L2403" s="85"/>
      <c r="M2403" s="85"/>
      <c r="N2403" s="99"/>
    </row>
    <row r="2404" spans="1:14" s="6" customFormat="1" hidden="1">
      <c r="A2404" s="87"/>
      <c r="G2404" s="3"/>
      <c r="J2404" s="7"/>
      <c r="L2404" s="85"/>
      <c r="M2404" s="85"/>
      <c r="N2404" s="99"/>
    </row>
    <row r="2405" spans="1:14" s="6" customFormat="1" hidden="1">
      <c r="A2405" s="87"/>
      <c r="G2405" s="3"/>
      <c r="J2405" s="7"/>
      <c r="L2405" s="85"/>
      <c r="M2405" s="85"/>
      <c r="N2405" s="99"/>
    </row>
    <row r="2406" spans="1:14" s="6" customFormat="1" hidden="1">
      <c r="A2406" s="87"/>
      <c r="G2406" s="3"/>
      <c r="J2406" s="7"/>
      <c r="L2406" s="85"/>
      <c r="M2406" s="85"/>
      <c r="N2406" s="99"/>
    </row>
    <row r="2407" spans="1:14" s="6" customFormat="1" hidden="1">
      <c r="A2407" s="87"/>
      <c r="G2407" s="3"/>
      <c r="J2407" s="7"/>
      <c r="L2407" s="85"/>
      <c r="M2407" s="85"/>
      <c r="N2407" s="99"/>
    </row>
    <row r="2408" spans="1:14" s="6" customFormat="1" hidden="1">
      <c r="A2408" s="87"/>
      <c r="G2408" s="3"/>
      <c r="J2408" s="7"/>
      <c r="L2408" s="85"/>
      <c r="M2408" s="85"/>
      <c r="N2408" s="99"/>
    </row>
    <row r="2409" spans="1:14" s="6" customFormat="1" hidden="1">
      <c r="A2409" s="87"/>
      <c r="G2409" s="3"/>
      <c r="J2409" s="7"/>
      <c r="L2409" s="85"/>
      <c r="M2409" s="85"/>
      <c r="N2409" s="99"/>
    </row>
    <row r="2410" spans="1:14" s="6" customFormat="1" hidden="1">
      <c r="A2410" s="87"/>
      <c r="G2410" s="3"/>
      <c r="J2410" s="7"/>
      <c r="L2410" s="85"/>
      <c r="M2410" s="85"/>
      <c r="N2410" s="99"/>
    </row>
    <row r="2411" spans="1:14" s="6" customFormat="1" hidden="1">
      <c r="A2411" s="87"/>
      <c r="G2411" s="3"/>
      <c r="J2411" s="7"/>
      <c r="L2411" s="85"/>
      <c r="M2411" s="85"/>
      <c r="N2411" s="99"/>
    </row>
    <row r="2412" spans="1:14" s="6" customFormat="1" hidden="1">
      <c r="A2412" s="87"/>
      <c r="G2412" s="3"/>
      <c r="J2412" s="7"/>
      <c r="L2412" s="85"/>
      <c r="M2412" s="85"/>
      <c r="N2412" s="99"/>
    </row>
    <row r="2413" spans="1:14" s="6" customFormat="1" hidden="1">
      <c r="A2413" s="87"/>
      <c r="G2413" s="3"/>
      <c r="J2413" s="7"/>
      <c r="L2413" s="85"/>
      <c r="M2413" s="85"/>
      <c r="N2413" s="99"/>
    </row>
    <row r="2414" spans="1:14" s="6" customFormat="1" hidden="1">
      <c r="A2414" s="87"/>
      <c r="G2414" s="3"/>
      <c r="J2414" s="7"/>
      <c r="L2414" s="85"/>
      <c r="M2414" s="85"/>
      <c r="N2414" s="99"/>
    </row>
    <row r="2415" spans="1:14" s="6" customFormat="1" hidden="1">
      <c r="A2415" s="87"/>
      <c r="G2415" s="3"/>
      <c r="J2415" s="7"/>
      <c r="L2415" s="85"/>
      <c r="M2415" s="85"/>
      <c r="N2415" s="99"/>
    </row>
    <row r="2416" spans="1:14" s="6" customFormat="1" hidden="1">
      <c r="A2416" s="87"/>
      <c r="G2416" s="3"/>
      <c r="J2416" s="7"/>
      <c r="L2416" s="85"/>
      <c r="M2416" s="85"/>
      <c r="N2416" s="99"/>
    </row>
    <row r="2417" spans="1:14" s="6" customFormat="1" hidden="1">
      <c r="A2417" s="87"/>
      <c r="G2417" s="3"/>
      <c r="J2417" s="7"/>
      <c r="L2417" s="85"/>
      <c r="M2417" s="85"/>
      <c r="N2417" s="99"/>
    </row>
    <row r="2418" spans="1:14" s="6" customFormat="1" hidden="1">
      <c r="A2418" s="87"/>
      <c r="G2418" s="3"/>
      <c r="J2418" s="7"/>
      <c r="L2418" s="85"/>
      <c r="M2418" s="85"/>
      <c r="N2418" s="99"/>
    </row>
    <row r="2419" spans="1:14" s="6" customFormat="1" hidden="1">
      <c r="A2419" s="87"/>
      <c r="G2419" s="3"/>
      <c r="J2419" s="7"/>
      <c r="L2419" s="85"/>
      <c r="M2419" s="85"/>
      <c r="N2419" s="99"/>
    </row>
    <row r="2420" spans="1:14" s="6" customFormat="1" hidden="1">
      <c r="A2420" s="87"/>
      <c r="G2420" s="3"/>
      <c r="J2420" s="7"/>
      <c r="L2420" s="85"/>
      <c r="M2420" s="85"/>
      <c r="N2420" s="99"/>
    </row>
    <row r="2421" spans="1:14" s="6" customFormat="1" hidden="1">
      <c r="A2421" s="87"/>
      <c r="G2421" s="3"/>
      <c r="J2421" s="7"/>
      <c r="L2421" s="85"/>
      <c r="M2421" s="85"/>
      <c r="N2421" s="99"/>
    </row>
    <row r="2422" spans="1:14" s="6" customFormat="1" hidden="1">
      <c r="A2422" s="87"/>
      <c r="G2422" s="3"/>
      <c r="J2422" s="7"/>
      <c r="L2422" s="85"/>
      <c r="M2422" s="85"/>
      <c r="N2422" s="99"/>
    </row>
    <row r="2423" spans="1:14" s="6" customFormat="1" hidden="1">
      <c r="A2423" s="87"/>
      <c r="G2423" s="3"/>
      <c r="J2423" s="7"/>
      <c r="L2423" s="85"/>
      <c r="M2423" s="85"/>
      <c r="N2423" s="99"/>
    </row>
    <row r="2424" spans="1:14" s="6" customFormat="1" hidden="1">
      <c r="A2424" s="87"/>
      <c r="G2424" s="3"/>
      <c r="J2424" s="7"/>
      <c r="L2424" s="85"/>
      <c r="M2424" s="85"/>
      <c r="N2424" s="99"/>
    </row>
    <row r="2425" spans="1:14" s="6" customFormat="1" hidden="1">
      <c r="A2425" s="87"/>
      <c r="G2425" s="3"/>
      <c r="J2425" s="7"/>
      <c r="L2425" s="85"/>
      <c r="M2425" s="85"/>
      <c r="N2425" s="99"/>
    </row>
    <row r="2426" spans="1:14" s="6" customFormat="1" hidden="1">
      <c r="A2426" s="87"/>
      <c r="G2426" s="3"/>
      <c r="J2426" s="7"/>
      <c r="L2426" s="85"/>
      <c r="M2426" s="85"/>
      <c r="N2426" s="99"/>
    </row>
    <row r="2427" spans="1:14" s="6" customFormat="1" hidden="1">
      <c r="A2427" s="87"/>
      <c r="G2427" s="3"/>
      <c r="J2427" s="7"/>
      <c r="L2427" s="85"/>
      <c r="M2427" s="85"/>
      <c r="N2427" s="99"/>
    </row>
    <row r="2428" spans="1:14" s="6" customFormat="1" hidden="1">
      <c r="A2428" s="87"/>
      <c r="G2428" s="3"/>
      <c r="J2428" s="7"/>
      <c r="L2428" s="85"/>
      <c r="M2428" s="85"/>
      <c r="N2428" s="99"/>
    </row>
    <row r="2429" spans="1:14" s="6" customFormat="1" hidden="1">
      <c r="A2429" s="87"/>
      <c r="G2429" s="3"/>
      <c r="J2429" s="7"/>
      <c r="L2429" s="85"/>
      <c r="M2429" s="85"/>
      <c r="N2429" s="99"/>
    </row>
    <row r="2430" spans="1:14" s="6" customFormat="1" hidden="1">
      <c r="A2430" s="87"/>
      <c r="G2430" s="3"/>
      <c r="J2430" s="7"/>
      <c r="L2430" s="85"/>
      <c r="M2430" s="85"/>
      <c r="N2430" s="99"/>
    </row>
    <row r="2431" spans="1:14" s="6" customFormat="1" hidden="1">
      <c r="A2431" s="87"/>
      <c r="G2431" s="3"/>
      <c r="J2431" s="7"/>
      <c r="L2431" s="85"/>
      <c r="M2431" s="85"/>
      <c r="N2431" s="99"/>
    </row>
    <row r="2432" spans="1:14" s="6" customFormat="1" hidden="1">
      <c r="A2432" s="87"/>
      <c r="G2432" s="3"/>
      <c r="J2432" s="7"/>
      <c r="L2432" s="85"/>
      <c r="M2432" s="85"/>
      <c r="N2432" s="99"/>
    </row>
    <row r="2433" spans="1:14" s="6" customFormat="1" hidden="1">
      <c r="A2433" s="87"/>
      <c r="G2433" s="3"/>
      <c r="J2433" s="7"/>
      <c r="L2433" s="85"/>
      <c r="M2433" s="85"/>
      <c r="N2433" s="99"/>
    </row>
    <row r="2434" spans="1:14" s="6" customFormat="1" hidden="1">
      <c r="A2434" s="87"/>
      <c r="G2434" s="3"/>
      <c r="J2434" s="7"/>
      <c r="L2434" s="85"/>
      <c r="M2434" s="85"/>
      <c r="N2434" s="99"/>
    </row>
    <row r="2435" spans="1:14" s="6" customFormat="1" hidden="1">
      <c r="A2435" s="87"/>
      <c r="G2435" s="3"/>
      <c r="J2435" s="7"/>
      <c r="L2435" s="85"/>
      <c r="M2435" s="85"/>
      <c r="N2435" s="99"/>
    </row>
    <row r="2436" spans="1:14" s="6" customFormat="1" hidden="1">
      <c r="A2436" s="87"/>
      <c r="G2436" s="3"/>
      <c r="J2436" s="7"/>
      <c r="L2436" s="85"/>
      <c r="M2436" s="85"/>
      <c r="N2436" s="99"/>
    </row>
    <row r="2437" spans="1:14" s="6" customFormat="1" hidden="1">
      <c r="A2437" s="87"/>
      <c r="G2437" s="3"/>
      <c r="J2437" s="7"/>
      <c r="L2437" s="85"/>
      <c r="M2437" s="85"/>
      <c r="N2437" s="99"/>
    </row>
    <row r="2438" spans="1:14" s="6" customFormat="1" hidden="1">
      <c r="A2438" s="87"/>
      <c r="G2438" s="3"/>
      <c r="J2438" s="7"/>
      <c r="L2438" s="85"/>
      <c r="M2438" s="85"/>
      <c r="N2438" s="99"/>
    </row>
    <row r="2439" spans="1:14" s="6" customFormat="1" hidden="1">
      <c r="A2439" s="87"/>
      <c r="G2439" s="3"/>
      <c r="J2439" s="7"/>
      <c r="L2439" s="85"/>
      <c r="M2439" s="85"/>
      <c r="N2439" s="99"/>
    </row>
    <row r="2440" spans="1:14" s="6" customFormat="1" hidden="1">
      <c r="A2440" s="87"/>
      <c r="G2440" s="3"/>
      <c r="J2440" s="7"/>
      <c r="L2440" s="85"/>
      <c r="M2440" s="85"/>
      <c r="N2440" s="99"/>
    </row>
    <row r="2441" spans="1:14" s="6" customFormat="1" hidden="1">
      <c r="A2441" s="87"/>
      <c r="G2441" s="3"/>
      <c r="J2441" s="7"/>
      <c r="L2441" s="85"/>
      <c r="M2441" s="85"/>
      <c r="N2441" s="99"/>
    </row>
    <row r="2442" spans="1:14" s="6" customFormat="1" hidden="1">
      <c r="A2442" s="87"/>
      <c r="G2442" s="3"/>
      <c r="J2442" s="7"/>
      <c r="L2442" s="85"/>
      <c r="M2442" s="85"/>
      <c r="N2442" s="99"/>
    </row>
    <row r="2443" spans="1:14" s="6" customFormat="1" hidden="1">
      <c r="A2443" s="87"/>
      <c r="G2443" s="3"/>
      <c r="J2443" s="7"/>
      <c r="L2443" s="85"/>
      <c r="M2443" s="85"/>
      <c r="N2443" s="99"/>
    </row>
    <row r="2444" spans="1:14" s="6" customFormat="1" hidden="1">
      <c r="A2444" s="87"/>
      <c r="G2444" s="3"/>
      <c r="J2444" s="7"/>
      <c r="L2444" s="85"/>
      <c r="M2444" s="85"/>
      <c r="N2444" s="99"/>
    </row>
    <row r="2445" spans="1:14" s="6" customFormat="1" hidden="1">
      <c r="A2445" s="87"/>
      <c r="G2445" s="3"/>
      <c r="J2445" s="7"/>
      <c r="L2445" s="85"/>
      <c r="M2445" s="85"/>
      <c r="N2445" s="99"/>
    </row>
    <row r="2446" spans="1:14" s="6" customFormat="1" hidden="1">
      <c r="A2446" s="87"/>
      <c r="G2446" s="3"/>
      <c r="J2446" s="7"/>
      <c r="L2446" s="85"/>
      <c r="M2446" s="85"/>
      <c r="N2446" s="99"/>
    </row>
    <row r="2447" spans="1:14" s="6" customFormat="1" hidden="1">
      <c r="A2447" s="87"/>
      <c r="G2447" s="3"/>
      <c r="J2447" s="7"/>
      <c r="L2447" s="85"/>
      <c r="M2447" s="85"/>
      <c r="N2447" s="99"/>
    </row>
    <row r="2448" spans="1:14" s="6" customFormat="1" hidden="1">
      <c r="A2448" s="87"/>
      <c r="G2448" s="3"/>
      <c r="J2448" s="7"/>
      <c r="L2448" s="85"/>
      <c r="M2448" s="85"/>
      <c r="N2448" s="99"/>
    </row>
    <row r="2449" spans="1:14" s="6" customFormat="1" hidden="1">
      <c r="A2449" s="87"/>
      <c r="G2449" s="3"/>
      <c r="J2449" s="7"/>
      <c r="L2449" s="85"/>
      <c r="M2449" s="85"/>
      <c r="N2449" s="99"/>
    </row>
    <row r="2450" spans="1:14" s="6" customFormat="1" hidden="1">
      <c r="A2450" s="87"/>
      <c r="G2450" s="3"/>
      <c r="J2450" s="7"/>
      <c r="L2450" s="85"/>
      <c r="M2450" s="85"/>
      <c r="N2450" s="99"/>
    </row>
    <row r="2451" spans="1:14" s="6" customFormat="1" hidden="1">
      <c r="A2451" s="87"/>
      <c r="G2451" s="3"/>
      <c r="J2451" s="7"/>
      <c r="L2451" s="85"/>
      <c r="M2451" s="85"/>
      <c r="N2451" s="99"/>
    </row>
    <row r="2452" spans="1:14" s="6" customFormat="1" hidden="1">
      <c r="A2452" s="87"/>
      <c r="G2452" s="3"/>
      <c r="J2452" s="7"/>
      <c r="L2452" s="85"/>
      <c r="M2452" s="85"/>
      <c r="N2452" s="99"/>
    </row>
    <row r="2453" spans="1:14" s="6" customFormat="1" hidden="1">
      <c r="A2453" s="87"/>
      <c r="G2453" s="3"/>
      <c r="J2453" s="7"/>
      <c r="L2453" s="85"/>
      <c r="M2453" s="85"/>
      <c r="N2453" s="99"/>
    </row>
    <row r="2454" spans="1:14" s="6" customFormat="1" hidden="1">
      <c r="A2454" s="87"/>
      <c r="G2454" s="3"/>
      <c r="J2454" s="7"/>
      <c r="L2454" s="85"/>
      <c r="M2454" s="85"/>
      <c r="N2454" s="99"/>
    </row>
    <row r="2455" spans="1:14" s="6" customFormat="1" hidden="1">
      <c r="A2455" s="87"/>
      <c r="G2455" s="3"/>
      <c r="J2455" s="7"/>
      <c r="L2455" s="85"/>
      <c r="M2455" s="85"/>
      <c r="N2455" s="99"/>
    </row>
    <row r="2456" spans="1:14" s="6" customFormat="1" hidden="1">
      <c r="A2456" s="87"/>
      <c r="G2456" s="3"/>
      <c r="J2456" s="7"/>
      <c r="L2456" s="85"/>
      <c r="M2456" s="85"/>
      <c r="N2456" s="99"/>
    </row>
    <row r="2457" spans="1:14" s="6" customFormat="1" hidden="1">
      <c r="A2457" s="87"/>
      <c r="G2457" s="3"/>
      <c r="J2457" s="7"/>
      <c r="L2457" s="85"/>
      <c r="M2457" s="85"/>
      <c r="N2457" s="99"/>
    </row>
    <row r="2458" spans="1:14" s="6" customFormat="1" hidden="1">
      <c r="A2458" s="87"/>
      <c r="G2458" s="3"/>
      <c r="J2458" s="7"/>
      <c r="L2458" s="85"/>
      <c r="M2458" s="85"/>
      <c r="N2458" s="99"/>
    </row>
    <row r="2459" spans="1:14" s="6" customFormat="1" hidden="1">
      <c r="A2459" s="87"/>
      <c r="G2459" s="3"/>
      <c r="J2459" s="7"/>
      <c r="L2459" s="85"/>
      <c r="M2459" s="85"/>
      <c r="N2459" s="99"/>
    </row>
    <row r="2460" spans="1:14" s="6" customFormat="1" hidden="1">
      <c r="A2460" s="87"/>
      <c r="G2460" s="3"/>
      <c r="J2460" s="7"/>
      <c r="L2460" s="85"/>
      <c r="M2460" s="85"/>
      <c r="N2460" s="99"/>
    </row>
    <row r="2461" spans="1:14" s="6" customFormat="1" hidden="1">
      <c r="A2461" s="87"/>
      <c r="G2461" s="3"/>
      <c r="J2461" s="7"/>
      <c r="L2461" s="85"/>
      <c r="M2461" s="85"/>
      <c r="N2461" s="99"/>
    </row>
    <row r="2462" spans="1:14" s="6" customFormat="1" hidden="1">
      <c r="A2462" s="87"/>
      <c r="G2462" s="3"/>
      <c r="J2462" s="7"/>
      <c r="L2462" s="85"/>
      <c r="M2462" s="85"/>
      <c r="N2462" s="99"/>
    </row>
    <row r="2463" spans="1:14" s="6" customFormat="1" hidden="1">
      <c r="A2463" s="87"/>
      <c r="G2463" s="3"/>
      <c r="J2463" s="7"/>
      <c r="L2463" s="85"/>
      <c r="M2463" s="85"/>
      <c r="N2463" s="99"/>
    </row>
    <row r="2464" spans="1:14" s="6" customFormat="1" hidden="1">
      <c r="A2464" s="87"/>
      <c r="G2464" s="3"/>
      <c r="J2464" s="7"/>
      <c r="L2464" s="85"/>
      <c r="M2464" s="85"/>
      <c r="N2464" s="99"/>
    </row>
    <row r="2465" spans="1:14" s="6" customFormat="1" hidden="1">
      <c r="A2465" s="87"/>
      <c r="G2465" s="3"/>
      <c r="J2465" s="7"/>
      <c r="L2465" s="85"/>
      <c r="M2465" s="85"/>
      <c r="N2465" s="99"/>
    </row>
    <row r="2466" spans="1:14" s="6" customFormat="1" hidden="1">
      <c r="A2466" s="87"/>
      <c r="G2466" s="3"/>
      <c r="J2466" s="7"/>
      <c r="L2466" s="85"/>
      <c r="M2466" s="85"/>
      <c r="N2466" s="99"/>
    </row>
    <row r="2467" spans="1:14" s="6" customFormat="1" hidden="1">
      <c r="A2467" s="87"/>
      <c r="G2467" s="3"/>
      <c r="J2467" s="7"/>
      <c r="L2467" s="85"/>
      <c r="M2467" s="85"/>
      <c r="N2467" s="99"/>
    </row>
    <row r="2468" spans="1:14" s="6" customFormat="1" hidden="1">
      <c r="A2468" s="87"/>
      <c r="G2468" s="3"/>
      <c r="J2468" s="7"/>
      <c r="L2468" s="85"/>
      <c r="M2468" s="85"/>
      <c r="N2468" s="99"/>
    </row>
    <row r="2469" spans="1:14" s="6" customFormat="1" hidden="1">
      <c r="A2469" s="87"/>
      <c r="G2469" s="3"/>
      <c r="J2469" s="7"/>
      <c r="L2469" s="85"/>
      <c r="M2469" s="85"/>
      <c r="N2469" s="99"/>
    </row>
    <row r="2470" spans="1:14" s="6" customFormat="1" hidden="1">
      <c r="A2470" s="87"/>
      <c r="G2470" s="3"/>
      <c r="J2470" s="7"/>
      <c r="L2470" s="85"/>
      <c r="M2470" s="85"/>
      <c r="N2470" s="99"/>
    </row>
    <row r="2471" spans="1:14" s="6" customFormat="1" hidden="1">
      <c r="A2471" s="87"/>
      <c r="G2471" s="3"/>
      <c r="J2471" s="7"/>
      <c r="L2471" s="85"/>
      <c r="M2471" s="85"/>
      <c r="N2471" s="99"/>
    </row>
    <row r="2472" spans="1:14" s="6" customFormat="1" hidden="1">
      <c r="A2472" s="87"/>
      <c r="G2472" s="3"/>
      <c r="J2472" s="7"/>
      <c r="L2472" s="85"/>
      <c r="M2472" s="85"/>
      <c r="N2472" s="99"/>
    </row>
    <row r="2473" spans="1:14" s="6" customFormat="1" hidden="1">
      <c r="A2473" s="87"/>
      <c r="G2473" s="3"/>
      <c r="J2473" s="7"/>
      <c r="L2473" s="85"/>
      <c r="M2473" s="85"/>
      <c r="N2473" s="99"/>
    </row>
    <row r="2474" spans="1:14" s="6" customFormat="1" hidden="1">
      <c r="A2474" s="87"/>
      <c r="G2474" s="3"/>
      <c r="J2474" s="7"/>
      <c r="L2474" s="85"/>
      <c r="M2474" s="85"/>
      <c r="N2474" s="99"/>
    </row>
    <row r="2475" spans="1:14" s="6" customFormat="1" hidden="1">
      <c r="A2475" s="87"/>
      <c r="G2475" s="3"/>
      <c r="J2475" s="7"/>
      <c r="L2475" s="85"/>
      <c r="M2475" s="85"/>
      <c r="N2475" s="99"/>
    </row>
    <row r="2476" spans="1:14" s="6" customFormat="1" hidden="1">
      <c r="A2476" s="87"/>
      <c r="G2476" s="3"/>
      <c r="J2476" s="7"/>
      <c r="L2476" s="85"/>
      <c r="M2476" s="85"/>
      <c r="N2476" s="99"/>
    </row>
    <row r="2477" spans="1:14" s="6" customFormat="1" hidden="1">
      <c r="A2477" s="87"/>
      <c r="G2477" s="3"/>
      <c r="J2477" s="7"/>
      <c r="L2477" s="85"/>
      <c r="M2477" s="85"/>
      <c r="N2477" s="99"/>
    </row>
    <row r="2478" spans="1:14" s="6" customFormat="1" hidden="1">
      <c r="A2478" s="87"/>
      <c r="G2478" s="3"/>
      <c r="J2478" s="7"/>
      <c r="L2478" s="85"/>
      <c r="M2478" s="85"/>
      <c r="N2478" s="99"/>
    </row>
    <row r="2479" spans="1:14" s="6" customFormat="1" hidden="1">
      <c r="A2479" s="87"/>
      <c r="G2479" s="3"/>
      <c r="J2479" s="7"/>
      <c r="L2479" s="85"/>
      <c r="M2479" s="85"/>
      <c r="N2479" s="99"/>
    </row>
    <row r="2480" spans="1:14" s="6" customFormat="1" hidden="1">
      <c r="A2480" s="87"/>
      <c r="G2480" s="3"/>
      <c r="J2480" s="7"/>
      <c r="L2480" s="85"/>
      <c r="M2480" s="85"/>
      <c r="N2480" s="99"/>
    </row>
    <row r="2481" spans="1:14" s="6" customFormat="1" hidden="1">
      <c r="A2481" s="87"/>
      <c r="G2481" s="3"/>
      <c r="J2481" s="7"/>
      <c r="L2481" s="85"/>
      <c r="M2481" s="85"/>
      <c r="N2481" s="99"/>
    </row>
    <row r="2482" spans="1:14" s="6" customFormat="1" hidden="1">
      <c r="A2482" s="87"/>
      <c r="G2482" s="3"/>
      <c r="J2482" s="7"/>
      <c r="L2482" s="85"/>
      <c r="M2482" s="85"/>
      <c r="N2482" s="99"/>
    </row>
    <row r="2483" spans="1:14" s="6" customFormat="1" hidden="1">
      <c r="A2483" s="87"/>
      <c r="G2483" s="3"/>
      <c r="J2483" s="7"/>
      <c r="L2483" s="85"/>
      <c r="M2483" s="85"/>
      <c r="N2483" s="99"/>
    </row>
    <row r="2484" spans="1:14" s="6" customFormat="1" hidden="1">
      <c r="A2484" s="87"/>
      <c r="G2484" s="3"/>
      <c r="J2484" s="7"/>
      <c r="L2484" s="85"/>
      <c r="M2484" s="85"/>
      <c r="N2484" s="99"/>
    </row>
    <row r="2485" spans="1:14" s="6" customFormat="1" hidden="1">
      <c r="A2485" s="87"/>
      <c r="G2485" s="3"/>
      <c r="J2485" s="7"/>
      <c r="L2485" s="85"/>
      <c r="M2485" s="85"/>
      <c r="N2485" s="99"/>
    </row>
    <row r="2486" spans="1:14" s="6" customFormat="1" hidden="1">
      <c r="A2486" s="87"/>
      <c r="G2486" s="3"/>
      <c r="J2486" s="7"/>
      <c r="L2486" s="85"/>
      <c r="M2486" s="85"/>
      <c r="N2486" s="99"/>
    </row>
    <row r="2487" spans="1:14" s="6" customFormat="1" hidden="1">
      <c r="A2487" s="87"/>
      <c r="G2487" s="3"/>
      <c r="J2487" s="7"/>
      <c r="L2487" s="85"/>
      <c r="M2487" s="85"/>
      <c r="N2487" s="99"/>
    </row>
    <row r="2488" spans="1:14" s="6" customFormat="1" hidden="1">
      <c r="A2488" s="87"/>
      <c r="G2488" s="3"/>
      <c r="J2488" s="7"/>
      <c r="L2488" s="85"/>
      <c r="M2488" s="85"/>
      <c r="N2488" s="99"/>
    </row>
    <row r="2489" spans="1:14" s="6" customFormat="1" hidden="1">
      <c r="A2489" s="87"/>
      <c r="G2489" s="3"/>
      <c r="J2489" s="7"/>
      <c r="L2489" s="85"/>
      <c r="M2489" s="85"/>
      <c r="N2489" s="99"/>
    </row>
    <row r="2490" spans="1:14" s="6" customFormat="1" hidden="1">
      <c r="A2490" s="87"/>
      <c r="G2490" s="3"/>
      <c r="J2490" s="7"/>
      <c r="L2490" s="85"/>
      <c r="M2490" s="85"/>
      <c r="N2490" s="99"/>
    </row>
    <row r="2491" spans="1:14" s="6" customFormat="1" hidden="1">
      <c r="A2491" s="87"/>
      <c r="G2491" s="3"/>
      <c r="J2491" s="7"/>
      <c r="L2491" s="85"/>
      <c r="M2491" s="85"/>
      <c r="N2491" s="99"/>
    </row>
    <row r="2492" spans="1:14" s="6" customFormat="1" hidden="1">
      <c r="A2492" s="87"/>
      <c r="G2492" s="3"/>
      <c r="J2492" s="7"/>
      <c r="L2492" s="85"/>
      <c r="M2492" s="85"/>
      <c r="N2492" s="99"/>
    </row>
    <row r="2493" spans="1:14" s="6" customFormat="1" hidden="1">
      <c r="A2493" s="87"/>
      <c r="G2493" s="3"/>
      <c r="J2493" s="7"/>
      <c r="L2493" s="85"/>
      <c r="M2493" s="85"/>
      <c r="N2493" s="99"/>
    </row>
    <row r="2494" spans="1:14" s="6" customFormat="1" hidden="1">
      <c r="A2494" s="87"/>
      <c r="G2494" s="3"/>
      <c r="J2494" s="7"/>
      <c r="L2494" s="85"/>
      <c r="M2494" s="85"/>
      <c r="N2494" s="99"/>
    </row>
    <row r="2495" spans="1:14" s="6" customFormat="1" hidden="1">
      <c r="A2495" s="87"/>
      <c r="G2495" s="3"/>
      <c r="J2495" s="7"/>
      <c r="L2495" s="85"/>
      <c r="M2495" s="85"/>
      <c r="N2495" s="99"/>
    </row>
    <row r="2496" spans="1:14" s="6" customFormat="1" hidden="1">
      <c r="A2496" s="87"/>
      <c r="G2496" s="3"/>
      <c r="J2496" s="7"/>
      <c r="L2496" s="85"/>
      <c r="M2496" s="85"/>
      <c r="N2496" s="99"/>
    </row>
    <row r="2497" spans="1:14" s="6" customFormat="1" hidden="1">
      <c r="A2497" s="87"/>
      <c r="G2497" s="3"/>
      <c r="J2497" s="7"/>
      <c r="L2497" s="85"/>
      <c r="M2497" s="85"/>
      <c r="N2497" s="99"/>
    </row>
    <row r="2498" spans="1:14" s="6" customFormat="1" hidden="1">
      <c r="A2498" s="87"/>
      <c r="G2498" s="3"/>
      <c r="J2498" s="7"/>
      <c r="L2498" s="85"/>
      <c r="M2498" s="85"/>
      <c r="N2498" s="99"/>
    </row>
    <row r="2499" spans="1:14" s="6" customFormat="1" hidden="1">
      <c r="A2499" s="87"/>
      <c r="G2499" s="3"/>
      <c r="J2499" s="7"/>
      <c r="L2499" s="85"/>
      <c r="M2499" s="85"/>
      <c r="N2499" s="99"/>
    </row>
    <row r="2500" spans="1:14" s="6" customFormat="1" hidden="1">
      <c r="A2500" s="87"/>
      <c r="G2500" s="3"/>
      <c r="J2500" s="7"/>
      <c r="L2500" s="85"/>
      <c r="M2500" s="85"/>
      <c r="N2500" s="99"/>
    </row>
    <row r="2501" spans="1:14" s="6" customFormat="1" hidden="1">
      <c r="A2501" s="87"/>
      <c r="G2501" s="3"/>
      <c r="J2501" s="7"/>
      <c r="L2501" s="85"/>
      <c r="M2501" s="85"/>
      <c r="N2501" s="99"/>
    </row>
    <row r="2502" spans="1:14" s="6" customFormat="1" hidden="1">
      <c r="A2502" s="87"/>
      <c r="G2502" s="3"/>
      <c r="J2502" s="7"/>
      <c r="L2502" s="85"/>
      <c r="M2502" s="85"/>
      <c r="N2502" s="99"/>
    </row>
    <row r="2503" spans="1:14" s="6" customFormat="1" hidden="1">
      <c r="A2503" s="87"/>
      <c r="G2503" s="3"/>
      <c r="J2503" s="7"/>
      <c r="L2503" s="85"/>
      <c r="M2503" s="85"/>
      <c r="N2503" s="99"/>
    </row>
    <row r="2504" spans="1:14" s="6" customFormat="1" hidden="1">
      <c r="A2504" s="87"/>
      <c r="G2504" s="3"/>
      <c r="J2504" s="7"/>
      <c r="L2504" s="85"/>
      <c r="M2504" s="85"/>
      <c r="N2504" s="99"/>
    </row>
    <row r="2505" spans="1:14" s="6" customFormat="1" hidden="1">
      <c r="A2505" s="87"/>
      <c r="G2505" s="3"/>
      <c r="J2505" s="7"/>
      <c r="L2505" s="85"/>
      <c r="M2505" s="85"/>
      <c r="N2505" s="99"/>
    </row>
    <row r="2506" spans="1:14" s="6" customFormat="1" hidden="1">
      <c r="A2506" s="87"/>
      <c r="G2506" s="3"/>
      <c r="J2506" s="7"/>
      <c r="L2506" s="85"/>
      <c r="M2506" s="85"/>
      <c r="N2506" s="99"/>
    </row>
    <row r="2507" spans="1:14" s="6" customFormat="1" hidden="1">
      <c r="A2507" s="87"/>
      <c r="G2507" s="3"/>
      <c r="J2507" s="7"/>
      <c r="L2507" s="85"/>
      <c r="M2507" s="85"/>
      <c r="N2507" s="99"/>
    </row>
    <row r="2508" spans="1:14" s="6" customFormat="1" hidden="1">
      <c r="A2508" s="87"/>
      <c r="G2508" s="3"/>
      <c r="J2508" s="7"/>
      <c r="L2508" s="85"/>
      <c r="M2508" s="85"/>
      <c r="N2508" s="99"/>
    </row>
    <row r="2509" spans="1:14" s="6" customFormat="1" hidden="1">
      <c r="A2509" s="87"/>
      <c r="G2509" s="3"/>
      <c r="J2509" s="7"/>
      <c r="L2509" s="85"/>
      <c r="M2509" s="85"/>
      <c r="N2509" s="99"/>
    </row>
    <row r="2510" spans="1:14" s="6" customFormat="1" hidden="1">
      <c r="A2510" s="87"/>
      <c r="G2510" s="3"/>
      <c r="J2510" s="7"/>
      <c r="L2510" s="85"/>
      <c r="M2510" s="85"/>
      <c r="N2510" s="99"/>
    </row>
    <row r="2511" spans="1:14" s="6" customFormat="1" hidden="1">
      <c r="A2511" s="87"/>
      <c r="G2511" s="3"/>
      <c r="J2511" s="7"/>
      <c r="L2511" s="85"/>
      <c r="M2511" s="85"/>
      <c r="N2511" s="99"/>
    </row>
    <row r="2512" spans="1:14" s="6" customFormat="1" hidden="1">
      <c r="A2512" s="87"/>
      <c r="G2512" s="3"/>
      <c r="J2512" s="7"/>
      <c r="L2512" s="85"/>
      <c r="M2512" s="85"/>
      <c r="N2512" s="99"/>
    </row>
    <row r="2513" spans="1:14" s="6" customFormat="1" hidden="1">
      <c r="A2513" s="87"/>
      <c r="G2513" s="3"/>
      <c r="J2513" s="7"/>
      <c r="L2513" s="85"/>
      <c r="M2513" s="85"/>
      <c r="N2513" s="99"/>
    </row>
    <row r="2514" spans="1:14" s="6" customFormat="1" hidden="1">
      <c r="A2514" s="87"/>
      <c r="G2514" s="3"/>
      <c r="J2514" s="7"/>
      <c r="L2514" s="85"/>
      <c r="M2514" s="85"/>
      <c r="N2514" s="99"/>
    </row>
    <row r="2515" spans="1:14" s="6" customFormat="1" hidden="1">
      <c r="A2515" s="87"/>
      <c r="G2515" s="3"/>
      <c r="J2515" s="7"/>
      <c r="L2515" s="85"/>
      <c r="M2515" s="85"/>
      <c r="N2515" s="99"/>
    </row>
    <row r="2516" spans="1:14" s="6" customFormat="1" hidden="1">
      <c r="A2516" s="87"/>
      <c r="G2516" s="3"/>
      <c r="J2516" s="7"/>
      <c r="L2516" s="85"/>
      <c r="M2516" s="85"/>
      <c r="N2516" s="99"/>
    </row>
    <row r="2517" spans="1:14" s="6" customFormat="1" hidden="1">
      <c r="A2517" s="87"/>
      <c r="G2517" s="3"/>
      <c r="J2517" s="7"/>
      <c r="L2517" s="85"/>
      <c r="M2517" s="85"/>
      <c r="N2517" s="99"/>
    </row>
    <row r="2518" spans="1:14" s="6" customFormat="1" hidden="1">
      <c r="A2518" s="87"/>
      <c r="G2518" s="3"/>
      <c r="J2518" s="7"/>
      <c r="L2518" s="85"/>
      <c r="M2518" s="85"/>
      <c r="N2518" s="99"/>
    </row>
    <row r="2519" spans="1:14" s="6" customFormat="1" hidden="1">
      <c r="A2519" s="87"/>
      <c r="G2519" s="3"/>
      <c r="J2519" s="7"/>
      <c r="L2519" s="85"/>
      <c r="M2519" s="85"/>
      <c r="N2519" s="99"/>
    </row>
    <row r="2520" spans="1:14" s="6" customFormat="1" hidden="1">
      <c r="A2520" s="87"/>
      <c r="G2520" s="3"/>
      <c r="J2520" s="7"/>
      <c r="L2520" s="85"/>
      <c r="M2520" s="85"/>
      <c r="N2520" s="99"/>
    </row>
    <row r="2521" spans="1:14" s="6" customFormat="1" hidden="1">
      <c r="A2521" s="87"/>
      <c r="G2521" s="3"/>
      <c r="J2521" s="7"/>
      <c r="L2521" s="85"/>
      <c r="M2521" s="85"/>
      <c r="N2521" s="99"/>
    </row>
    <row r="2522" spans="1:14" s="6" customFormat="1" hidden="1">
      <c r="A2522" s="87"/>
      <c r="G2522" s="3"/>
      <c r="J2522" s="7"/>
      <c r="L2522" s="85"/>
      <c r="M2522" s="85"/>
      <c r="N2522" s="99"/>
    </row>
    <row r="2523" spans="1:14" s="6" customFormat="1" hidden="1">
      <c r="A2523" s="87"/>
      <c r="G2523" s="3"/>
      <c r="J2523" s="7"/>
      <c r="L2523" s="85"/>
      <c r="M2523" s="85"/>
      <c r="N2523" s="99"/>
    </row>
    <row r="2524" spans="1:14" s="6" customFormat="1" hidden="1">
      <c r="A2524" s="87"/>
      <c r="G2524" s="3"/>
      <c r="J2524" s="7"/>
      <c r="L2524" s="85"/>
      <c r="M2524" s="85"/>
      <c r="N2524" s="99"/>
    </row>
    <row r="2525" spans="1:14" s="6" customFormat="1" hidden="1">
      <c r="A2525" s="87"/>
      <c r="G2525" s="3"/>
      <c r="J2525" s="7"/>
      <c r="L2525" s="85"/>
      <c r="M2525" s="85"/>
      <c r="N2525" s="99"/>
    </row>
    <row r="2526" spans="1:14" s="6" customFormat="1" hidden="1">
      <c r="A2526" s="87"/>
      <c r="G2526" s="3"/>
      <c r="J2526" s="7"/>
      <c r="L2526" s="85"/>
      <c r="M2526" s="85"/>
      <c r="N2526" s="99"/>
    </row>
    <row r="2527" spans="1:14" s="6" customFormat="1" hidden="1">
      <c r="A2527" s="87"/>
      <c r="G2527" s="3"/>
      <c r="J2527" s="7"/>
      <c r="L2527" s="85"/>
      <c r="M2527" s="85"/>
      <c r="N2527" s="99"/>
    </row>
    <row r="2528" spans="1:14" s="6" customFormat="1" hidden="1">
      <c r="A2528" s="87"/>
      <c r="G2528" s="3"/>
      <c r="J2528" s="7"/>
      <c r="L2528" s="85"/>
      <c r="M2528" s="85"/>
      <c r="N2528" s="99"/>
    </row>
    <row r="2529" spans="1:14" s="6" customFormat="1" hidden="1">
      <c r="A2529" s="87"/>
      <c r="G2529" s="3"/>
      <c r="J2529" s="7"/>
      <c r="L2529" s="85"/>
      <c r="M2529" s="85"/>
      <c r="N2529" s="99"/>
    </row>
    <row r="2530" spans="1:14" s="6" customFormat="1" hidden="1">
      <c r="A2530" s="87"/>
      <c r="G2530" s="3"/>
      <c r="J2530" s="7"/>
      <c r="L2530" s="85"/>
      <c r="M2530" s="85"/>
      <c r="N2530" s="99"/>
    </row>
    <row r="2531" spans="1:14" s="6" customFormat="1" hidden="1">
      <c r="A2531" s="87"/>
      <c r="G2531" s="3"/>
      <c r="J2531" s="7"/>
      <c r="L2531" s="85"/>
      <c r="M2531" s="85"/>
      <c r="N2531" s="99"/>
    </row>
    <row r="2532" spans="1:14" s="6" customFormat="1" hidden="1">
      <c r="A2532" s="87"/>
      <c r="G2532" s="3"/>
      <c r="J2532" s="7"/>
      <c r="L2532" s="85"/>
      <c r="M2532" s="85"/>
      <c r="N2532" s="99"/>
    </row>
    <row r="2533" spans="1:14" s="6" customFormat="1" hidden="1">
      <c r="A2533" s="87"/>
      <c r="G2533" s="3"/>
      <c r="J2533" s="7"/>
      <c r="L2533" s="85"/>
      <c r="M2533" s="85"/>
      <c r="N2533" s="99"/>
    </row>
    <row r="2534" spans="1:14" s="6" customFormat="1" hidden="1">
      <c r="A2534" s="87"/>
      <c r="G2534" s="3"/>
      <c r="J2534" s="7"/>
      <c r="L2534" s="85"/>
      <c r="M2534" s="85"/>
      <c r="N2534" s="99"/>
    </row>
    <row r="2535" spans="1:14" s="6" customFormat="1" hidden="1">
      <c r="A2535" s="87"/>
      <c r="G2535" s="3"/>
      <c r="J2535" s="7"/>
      <c r="L2535" s="85"/>
      <c r="M2535" s="85"/>
      <c r="N2535" s="99"/>
    </row>
    <row r="2536" spans="1:14" s="6" customFormat="1" hidden="1">
      <c r="A2536" s="87"/>
      <c r="G2536" s="3"/>
      <c r="J2536" s="7"/>
      <c r="L2536" s="85"/>
      <c r="M2536" s="85"/>
      <c r="N2536" s="99"/>
    </row>
    <row r="2537" spans="1:14" s="6" customFormat="1" hidden="1">
      <c r="A2537" s="87"/>
      <c r="G2537" s="3"/>
      <c r="J2537" s="7"/>
      <c r="L2537" s="85"/>
      <c r="M2537" s="85"/>
      <c r="N2537" s="99"/>
    </row>
    <row r="2538" spans="1:14" s="6" customFormat="1" hidden="1">
      <c r="A2538" s="87"/>
      <c r="G2538" s="3"/>
      <c r="J2538" s="7"/>
      <c r="L2538" s="85"/>
      <c r="M2538" s="85"/>
      <c r="N2538" s="99"/>
    </row>
    <row r="2539" spans="1:14" s="6" customFormat="1" hidden="1">
      <c r="A2539" s="87"/>
      <c r="G2539" s="3"/>
      <c r="J2539" s="7"/>
      <c r="L2539" s="85"/>
      <c r="M2539" s="85"/>
      <c r="N2539" s="99"/>
    </row>
    <row r="2540" spans="1:14" s="6" customFormat="1" hidden="1">
      <c r="A2540" s="87"/>
      <c r="G2540" s="3"/>
      <c r="J2540" s="7"/>
      <c r="L2540" s="85"/>
      <c r="M2540" s="85"/>
      <c r="N2540" s="99"/>
    </row>
    <row r="2541" spans="1:14" s="6" customFormat="1" hidden="1">
      <c r="A2541" s="87"/>
      <c r="G2541" s="3"/>
      <c r="J2541" s="7"/>
      <c r="L2541" s="85"/>
      <c r="M2541" s="85"/>
      <c r="N2541" s="99"/>
    </row>
    <row r="2542" spans="1:14" s="6" customFormat="1" hidden="1">
      <c r="A2542" s="87"/>
      <c r="G2542" s="3"/>
      <c r="J2542" s="7"/>
      <c r="L2542" s="85"/>
      <c r="M2542" s="85"/>
      <c r="N2542" s="99"/>
    </row>
    <row r="2543" spans="1:14" s="6" customFormat="1" hidden="1">
      <c r="A2543" s="87"/>
      <c r="G2543" s="3"/>
      <c r="J2543" s="7"/>
      <c r="L2543" s="85"/>
      <c r="M2543" s="85"/>
      <c r="N2543" s="99"/>
    </row>
    <row r="2544" spans="1:14" s="6" customFormat="1" hidden="1">
      <c r="A2544" s="87"/>
      <c r="G2544" s="3"/>
      <c r="J2544" s="7"/>
      <c r="L2544" s="85"/>
      <c r="M2544" s="85"/>
      <c r="N2544" s="99"/>
    </row>
    <row r="2545" spans="1:14" s="6" customFormat="1" hidden="1">
      <c r="A2545" s="87"/>
      <c r="G2545" s="3"/>
      <c r="J2545" s="7"/>
      <c r="L2545" s="85"/>
      <c r="M2545" s="85"/>
      <c r="N2545" s="99"/>
    </row>
    <row r="2546" spans="1:14" s="6" customFormat="1" hidden="1">
      <c r="A2546" s="87"/>
      <c r="G2546" s="3"/>
      <c r="J2546" s="7"/>
      <c r="L2546" s="85"/>
      <c r="M2546" s="85"/>
      <c r="N2546" s="99"/>
    </row>
    <row r="2547" spans="1:14" s="6" customFormat="1" hidden="1">
      <c r="A2547" s="87"/>
      <c r="G2547" s="3"/>
      <c r="J2547" s="7"/>
      <c r="L2547" s="85"/>
      <c r="M2547" s="85"/>
      <c r="N2547" s="99"/>
    </row>
    <row r="2548" spans="1:14" s="6" customFormat="1" hidden="1">
      <c r="A2548" s="87"/>
      <c r="G2548" s="3"/>
      <c r="J2548" s="7"/>
      <c r="L2548" s="85"/>
      <c r="M2548" s="85"/>
      <c r="N2548" s="99"/>
    </row>
    <row r="2549" spans="1:14" s="6" customFormat="1" hidden="1">
      <c r="A2549" s="87"/>
      <c r="G2549" s="3"/>
      <c r="J2549" s="7"/>
      <c r="L2549" s="85"/>
      <c r="M2549" s="85"/>
      <c r="N2549" s="99"/>
    </row>
    <row r="2550" spans="1:14" s="6" customFormat="1" hidden="1">
      <c r="A2550" s="87"/>
      <c r="G2550" s="3"/>
      <c r="J2550" s="7"/>
      <c r="L2550" s="85"/>
      <c r="M2550" s="85"/>
      <c r="N2550" s="99"/>
    </row>
    <row r="2551" spans="1:14" s="6" customFormat="1" hidden="1">
      <c r="A2551" s="87"/>
      <c r="G2551" s="3"/>
      <c r="J2551" s="7"/>
      <c r="L2551" s="85"/>
      <c r="M2551" s="85"/>
      <c r="N2551" s="99"/>
    </row>
    <row r="2552" spans="1:14" s="6" customFormat="1" hidden="1">
      <c r="A2552" s="87"/>
      <c r="G2552" s="3"/>
      <c r="J2552" s="7"/>
      <c r="L2552" s="85"/>
      <c r="M2552" s="85"/>
      <c r="N2552" s="99"/>
    </row>
    <row r="2553" spans="1:14" s="6" customFormat="1" hidden="1">
      <c r="A2553" s="87"/>
      <c r="G2553" s="3"/>
      <c r="J2553" s="7"/>
      <c r="L2553" s="85"/>
      <c r="M2553" s="85"/>
      <c r="N2553" s="99"/>
    </row>
    <row r="2554" spans="1:14" s="6" customFormat="1" hidden="1">
      <c r="A2554" s="87"/>
      <c r="G2554" s="3"/>
      <c r="J2554" s="7"/>
      <c r="L2554" s="85"/>
      <c r="M2554" s="85"/>
      <c r="N2554" s="99"/>
    </row>
    <row r="2555" spans="1:14" s="6" customFormat="1" hidden="1">
      <c r="A2555" s="87"/>
      <c r="G2555" s="3"/>
      <c r="J2555" s="7"/>
      <c r="L2555" s="85"/>
      <c r="M2555" s="85"/>
      <c r="N2555" s="99"/>
    </row>
    <row r="2556" spans="1:14" s="6" customFormat="1" hidden="1">
      <c r="A2556" s="87"/>
      <c r="G2556" s="3"/>
      <c r="J2556" s="7"/>
      <c r="L2556" s="85"/>
      <c r="M2556" s="85"/>
      <c r="N2556" s="99"/>
    </row>
    <row r="2557" spans="1:14" s="6" customFormat="1" hidden="1">
      <c r="A2557" s="87"/>
      <c r="G2557" s="3"/>
      <c r="J2557" s="7"/>
      <c r="L2557" s="85"/>
      <c r="M2557" s="85"/>
      <c r="N2557" s="99"/>
    </row>
    <row r="2558" spans="1:14" s="6" customFormat="1" hidden="1">
      <c r="A2558" s="87"/>
      <c r="G2558" s="3"/>
      <c r="J2558" s="7"/>
      <c r="L2558" s="85"/>
      <c r="M2558" s="85"/>
      <c r="N2558" s="99"/>
    </row>
    <row r="2559" spans="1:14" s="6" customFormat="1" hidden="1">
      <c r="A2559" s="87"/>
      <c r="G2559" s="3"/>
      <c r="J2559" s="7"/>
      <c r="L2559" s="85"/>
      <c r="M2559" s="85"/>
      <c r="N2559" s="99"/>
    </row>
    <row r="2560" spans="1:14" s="6" customFormat="1" hidden="1">
      <c r="A2560" s="87"/>
      <c r="G2560" s="3"/>
      <c r="J2560" s="7"/>
      <c r="L2560" s="85"/>
      <c r="M2560" s="85"/>
      <c r="N2560" s="99"/>
    </row>
    <row r="2561" spans="1:14" s="6" customFormat="1" hidden="1">
      <c r="A2561" s="87"/>
      <c r="G2561" s="3"/>
      <c r="J2561" s="7"/>
      <c r="L2561" s="85"/>
      <c r="M2561" s="85"/>
      <c r="N2561" s="99"/>
    </row>
    <row r="2562" spans="1:14" s="6" customFormat="1" hidden="1">
      <c r="A2562" s="87"/>
      <c r="G2562" s="3"/>
      <c r="J2562" s="7"/>
      <c r="L2562" s="85"/>
      <c r="M2562" s="85"/>
      <c r="N2562" s="99"/>
    </row>
    <row r="2563" spans="1:14" s="6" customFormat="1" hidden="1">
      <c r="A2563" s="87"/>
      <c r="G2563" s="3"/>
      <c r="J2563" s="7"/>
      <c r="L2563" s="85"/>
      <c r="M2563" s="85"/>
      <c r="N2563" s="99"/>
    </row>
    <row r="2564" spans="1:14" s="6" customFormat="1" hidden="1">
      <c r="A2564" s="87"/>
      <c r="G2564" s="3"/>
      <c r="J2564" s="7"/>
      <c r="L2564" s="85"/>
      <c r="M2564" s="85"/>
      <c r="N2564" s="99"/>
    </row>
    <row r="2565" spans="1:14" s="6" customFormat="1" hidden="1">
      <c r="A2565" s="87"/>
      <c r="G2565" s="3"/>
      <c r="J2565" s="7"/>
      <c r="L2565" s="85"/>
      <c r="M2565" s="85"/>
      <c r="N2565" s="99"/>
    </row>
    <row r="2566" spans="1:14" s="6" customFormat="1" hidden="1">
      <c r="A2566" s="87"/>
      <c r="G2566" s="3"/>
      <c r="J2566" s="7"/>
      <c r="L2566" s="85"/>
      <c r="M2566" s="85"/>
      <c r="N2566" s="99"/>
    </row>
    <row r="2567" spans="1:14" s="6" customFormat="1" hidden="1">
      <c r="A2567" s="87"/>
      <c r="G2567" s="3"/>
      <c r="J2567" s="7"/>
      <c r="L2567" s="85"/>
      <c r="M2567" s="85"/>
      <c r="N2567" s="99"/>
    </row>
    <row r="2568" spans="1:14" s="6" customFormat="1" hidden="1">
      <c r="A2568" s="87"/>
      <c r="G2568" s="3"/>
      <c r="J2568" s="7"/>
      <c r="L2568" s="85"/>
      <c r="M2568" s="85"/>
      <c r="N2568" s="99"/>
    </row>
    <row r="2569" spans="1:14" s="6" customFormat="1" hidden="1">
      <c r="A2569" s="87"/>
      <c r="G2569" s="3"/>
      <c r="J2569" s="7"/>
      <c r="L2569" s="85"/>
      <c r="M2569" s="85"/>
      <c r="N2569" s="99"/>
    </row>
    <row r="2570" spans="1:14" s="6" customFormat="1" hidden="1">
      <c r="A2570" s="87"/>
      <c r="G2570" s="3"/>
      <c r="J2570" s="7"/>
      <c r="L2570" s="85"/>
      <c r="M2570" s="85"/>
      <c r="N2570" s="99"/>
    </row>
    <row r="2571" spans="1:14" s="6" customFormat="1" hidden="1">
      <c r="A2571" s="87"/>
      <c r="G2571" s="3"/>
      <c r="J2571" s="7"/>
      <c r="L2571" s="85"/>
      <c r="M2571" s="85"/>
      <c r="N2571" s="99"/>
    </row>
    <row r="2572" spans="1:14" s="6" customFormat="1" hidden="1">
      <c r="A2572" s="87"/>
      <c r="G2572" s="3"/>
      <c r="J2572" s="7"/>
      <c r="L2572" s="85"/>
      <c r="M2572" s="85"/>
      <c r="N2572" s="99"/>
    </row>
    <row r="2573" spans="1:14" s="6" customFormat="1" hidden="1">
      <c r="A2573" s="87"/>
      <c r="G2573" s="3"/>
      <c r="J2573" s="7"/>
      <c r="L2573" s="85"/>
      <c r="M2573" s="85"/>
      <c r="N2573" s="99"/>
    </row>
    <row r="2574" spans="1:14" s="6" customFormat="1" hidden="1">
      <c r="A2574" s="87"/>
      <c r="G2574" s="3"/>
      <c r="J2574" s="7"/>
      <c r="L2574" s="85"/>
      <c r="M2574" s="85"/>
      <c r="N2574" s="99"/>
    </row>
    <row r="2575" spans="1:14" s="6" customFormat="1" hidden="1">
      <c r="A2575" s="87"/>
      <c r="G2575" s="3"/>
      <c r="J2575" s="7"/>
      <c r="L2575" s="85"/>
      <c r="M2575" s="85"/>
      <c r="N2575" s="99"/>
    </row>
    <row r="2576" spans="1:14" s="6" customFormat="1" hidden="1">
      <c r="A2576" s="87"/>
      <c r="G2576" s="3"/>
      <c r="J2576" s="7"/>
      <c r="L2576" s="85"/>
      <c r="M2576" s="85"/>
      <c r="N2576" s="99"/>
    </row>
    <row r="2577" spans="1:14" s="6" customFormat="1" hidden="1">
      <c r="A2577" s="87"/>
      <c r="G2577" s="3"/>
      <c r="J2577" s="7"/>
      <c r="L2577" s="85"/>
      <c r="M2577" s="85"/>
      <c r="N2577" s="99"/>
    </row>
    <row r="2578" spans="1:14" s="6" customFormat="1" hidden="1">
      <c r="A2578" s="87"/>
      <c r="G2578" s="3"/>
      <c r="J2578" s="7"/>
      <c r="L2578" s="85"/>
      <c r="M2578" s="85"/>
      <c r="N2578" s="99"/>
    </row>
    <row r="2579" spans="1:14" s="6" customFormat="1" hidden="1">
      <c r="A2579" s="87"/>
      <c r="G2579" s="3"/>
      <c r="J2579" s="7"/>
      <c r="L2579" s="85"/>
      <c r="M2579" s="85"/>
      <c r="N2579" s="99"/>
    </row>
    <row r="2580" spans="1:14" s="6" customFormat="1" hidden="1">
      <c r="A2580" s="87"/>
      <c r="G2580" s="3"/>
      <c r="J2580" s="7"/>
      <c r="L2580" s="85"/>
      <c r="M2580" s="85"/>
      <c r="N2580" s="99"/>
    </row>
    <row r="2581" spans="1:14" s="6" customFormat="1" hidden="1">
      <c r="A2581" s="87"/>
      <c r="G2581" s="3"/>
      <c r="J2581" s="7"/>
      <c r="L2581" s="85"/>
      <c r="M2581" s="85"/>
      <c r="N2581" s="99"/>
    </row>
    <row r="2582" spans="1:14" s="6" customFormat="1" hidden="1">
      <c r="A2582" s="87"/>
      <c r="G2582" s="3"/>
      <c r="J2582" s="7"/>
      <c r="L2582" s="85"/>
      <c r="M2582" s="85"/>
      <c r="N2582" s="99"/>
    </row>
    <row r="2583" spans="1:14" s="6" customFormat="1" hidden="1">
      <c r="A2583" s="87"/>
      <c r="G2583" s="3"/>
      <c r="J2583" s="7"/>
      <c r="L2583" s="85"/>
      <c r="M2583" s="85"/>
      <c r="N2583" s="99"/>
    </row>
    <row r="2584" spans="1:14" s="6" customFormat="1" hidden="1">
      <c r="A2584" s="87"/>
      <c r="G2584" s="3"/>
      <c r="J2584" s="7"/>
      <c r="L2584" s="85"/>
      <c r="M2584" s="85"/>
      <c r="N2584" s="99"/>
    </row>
    <row r="2585" spans="1:14" s="6" customFormat="1" hidden="1">
      <c r="A2585" s="87"/>
      <c r="G2585" s="3"/>
      <c r="J2585" s="7"/>
      <c r="L2585" s="85"/>
      <c r="M2585" s="85"/>
      <c r="N2585" s="99"/>
    </row>
    <row r="2586" spans="1:14" s="6" customFormat="1" hidden="1">
      <c r="A2586" s="87"/>
      <c r="G2586" s="3"/>
      <c r="J2586" s="7"/>
      <c r="L2586" s="85"/>
      <c r="M2586" s="85"/>
      <c r="N2586" s="99"/>
    </row>
    <row r="2587" spans="1:14" s="6" customFormat="1" hidden="1">
      <c r="A2587" s="87"/>
      <c r="G2587" s="3"/>
      <c r="J2587" s="7"/>
      <c r="L2587" s="85"/>
      <c r="M2587" s="85"/>
      <c r="N2587" s="99"/>
    </row>
    <row r="2588" spans="1:14" s="6" customFormat="1" hidden="1">
      <c r="A2588" s="87"/>
      <c r="G2588" s="3"/>
      <c r="J2588" s="7"/>
      <c r="L2588" s="85"/>
      <c r="M2588" s="85"/>
      <c r="N2588" s="99"/>
    </row>
    <row r="2589" spans="1:14" s="6" customFormat="1" hidden="1">
      <c r="A2589" s="87"/>
      <c r="G2589" s="3"/>
      <c r="J2589" s="7"/>
      <c r="L2589" s="85"/>
      <c r="M2589" s="85"/>
      <c r="N2589" s="99"/>
    </row>
    <row r="2590" spans="1:14" s="6" customFormat="1" hidden="1">
      <c r="A2590" s="87"/>
      <c r="G2590" s="3"/>
      <c r="J2590" s="7"/>
      <c r="L2590" s="85"/>
      <c r="M2590" s="85"/>
      <c r="N2590" s="99"/>
    </row>
    <row r="2591" spans="1:14" s="6" customFormat="1" hidden="1">
      <c r="A2591" s="87"/>
      <c r="G2591" s="3"/>
      <c r="J2591" s="7"/>
      <c r="L2591" s="85"/>
      <c r="M2591" s="85"/>
      <c r="N2591" s="99"/>
    </row>
    <row r="2592" spans="1:14" s="6" customFormat="1" hidden="1">
      <c r="A2592" s="87"/>
      <c r="G2592" s="3"/>
      <c r="J2592" s="7"/>
      <c r="L2592" s="85"/>
      <c r="M2592" s="85"/>
      <c r="N2592" s="99"/>
    </row>
    <row r="2593" spans="1:14" s="6" customFormat="1" hidden="1">
      <c r="A2593" s="87"/>
      <c r="G2593" s="3"/>
      <c r="J2593" s="7"/>
      <c r="L2593" s="85"/>
      <c r="M2593" s="85"/>
      <c r="N2593" s="99"/>
    </row>
    <row r="2594" spans="1:14" s="6" customFormat="1" hidden="1">
      <c r="A2594" s="87"/>
      <c r="G2594" s="3"/>
      <c r="J2594" s="7"/>
      <c r="L2594" s="85"/>
      <c r="M2594" s="85"/>
      <c r="N2594" s="99"/>
    </row>
    <row r="2595" spans="1:14" s="6" customFormat="1" hidden="1">
      <c r="A2595" s="87"/>
      <c r="G2595" s="3"/>
      <c r="J2595" s="7"/>
      <c r="L2595" s="85"/>
      <c r="M2595" s="85"/>
      <c r="N2595" s="99"/>
    </row>
    <row r="2596" spans="1:14" s="6" customFormat="1" hidden="1">
      <c r="A2596" s="87"/>
      <c r="G2596" s="3"/>
      <c r="J2596" s="7"/>
      <c r="L2596" s="85"/>
      <c r="M2596" s="85"/>
      <c r="N2596" s="99"/>
    </row>
    <row r="2597" spans="1:14" s="6" customFormat="1" hidden="1">
      <c r="A2597" s="87"/>
      <c r="G2597" s="3"/>
      <c r="J2597" s="7"/>
      <c r="L2597" s="85"/>
      <c r="M2597" s="85"/>
      <c r="N2597" s="99"/>
    </row>
    <row r="2598" spans="1:14" s="6" customFormat="1" hidden="1">
      <c r="A2598" s="87"/>
      <c r="G2598" s="3"/>
      <c r="J2598" s="7"/>
      <c r="L2598" s="85"/>
      <c r="M2598" s="85"/>
      <c r="N2598" s="99"/>
    </row>
    <row r="2599" spans="1:14" s="6" customFormat="1" hidden="1">
      <c r="A2599" s="87"/>
      <c r="G2599" s="3"/>
      <c r="J2599" s="7"/>
      <c r="L2599" s="85"/>
      <c r="M2599" s="85"/>
      <c r="N2599" s="99"/>
    </row>
    <row r="2600" spans="1:14" s="6" customFormat="1" hidden="1">
      <c r="A2600" s="87"/>
      <c r="G2600" s="3"/>
      <c r="J2600" s="7"/>
      <c r="L2600" s="85"/>
      <c r="M2600" s="85"/>
      <c r="N2600" s="99"/>
    </row>
    <row r="2601" spans="1:14" s="6" customFormat="1" hidden="1">
      <c r="A2601" s="87"/>
      <c r="G2601" s="3"/>
      <c r="J2601" s="7"/>
      <c r="L2601" s="85"/>
      <c r="M2601" s="85"/>
      <c r="N2601" s="99"/>
    </row>
    <row r="2602" spans="1:14" s="6" customFormat="1" hidden="1">
      <c r="A2602" s="87"/>
      <c r="G2602" s="3"/>
      <c r="J2602" s="7"/>
      <c r="L2602" s="85"/>
      <c r="M2602" s="85"/>
      <c r="N2602" s="99"/>
    </row>
    <row r="2603" spans="1:14" s="6" customFormat="1" hidden="1">
      <c r="A2603" s="87"/>
      <c r="G2603" s="3"/>
      <c r="J2603" s="7"/>
      <c r="L2603" s="85"/>
      <c r="M2603" s="85"/>
      <c r="N2603" s="99"/>
    </row>
    <row r="2604" spans="1:14" s="6" customFormat="1" hidden="1">
      <c r="A2604" s="87"/>
      <c r="G2604" s="3"/>
      <c r="J2604" s="7"/>
      <c r="L2604" s="85"/>
      <c r="M2604" s="85"/>
      <c r="N2604" s="99"/>
    </row>
    <row r="2605" spans="1:14" s="6" customFormat="1" hidden="1">
      <c r="A2605" s="87"/>
      <c r="G2605" s="3"/>
      <c r="J2605" s="7"/>
      <c r="L2605" s="85"/>
      <c r="M2605" s="85"/>
      <c r="N2605" s="99"/>
    </row>
    <row r="2606" spans="1:14" s="6" customFormat="1" hidden="1">
      <c r="A2606" s="87"/>
      <c r="G2606" s="3"/>
      <c r="J2606" s="7"/>
      <c r="L2606" s="85"/>
      <c r="M2606" s="85"/>
      <c r="N2606" s="99"/>
    </row>
    <row r="2607" spans="1:14" s="6" customFormat="1" hidden="1">
      <c r="A2607" s="87"/>
      <c r="G2607" s="3"/>
      <c r="J2607" s="7"/>
      <c r="L2607" s="85"/>
      <c r="M2607" s="85"/>
      <c r="N2607" s="99"/>
    </row>
    <row r="2608" spans="1:14" s="6" customFormat="1" hidden="1">
      <c r="A2608" s="87"/>
      <c r="G2608" s="3"/>
      <c r="J2608" s="7"/>
      <c r="L2608" s="85"/>
      <c r="M2608" s="85"/>
      <c r="N2608" s="99"/>
    </row>
    <row r="2609" spans="1:14" s="6" customFormat="1" hidden="1">
      <c r="A2609" s="87"/>
      <c r="G2609" s="3"/>
      <c r="J2609" s="7"/>
      <c r="L2609" s="85"/>
      <c r="M2609" s="85"/>
      <c r="N2609" s="99"/>
    </row>
    <row r="2610" spans="1:14" s="6" customFormat="1" hidden="1">
      <c r="A2610" s="87"/>
      <c r="G2610" s="3"/>
      <c r="J2610" s="7"/>
      <c r="L2610" s="85"/>
      <c r="M2610" s="85"/>
      <c r="N2610" s="99"/>
    </row>
    <row r="2611" spans="1:14" s="6" customFormat="1" hidden="1">
      <c r="A2611" s="87"/>
      <c r="G2611" s="3"/>
      <c r="J2611" s="7"/>
      <c r="L2611" s="85"/>
      <c r="M2611" s="85"/>
      <c r="N2611" s="99"/>
    </row>
    <row r="2612" spans="1:14" s="6" customFormat="1" hidden="1">
      <c r="A2612" s="87"/>
      <c r="G2612" s="3"/>
      <c r="J2612" s="7"/>
      <c r="L2612" s="85"/>
      <c r="M2612" s="85"/>
      <c r="N2612" s="99"/>
    </row>
    <row r="2613" spans="1:14" s="6" customFormat="1" hidden="1">
      <c r="A2613" s="87"/>
      <c r="G2613" s="3"/>
      <c r="J2613" s="7"/>
      <c r="L2613" s="85"/>
      <c r="M2613" s="85"/>
      <c r="N2613" s="99"/>
    </row>
    <row r="2614" spans="1:14" s="6" customFormat="1" hidden="1">
      <c r="A2614" s="87"/>
      <c r="G2614" s="3"/>
      <c r="J2614" s="7"/>
      <c r="L2614" s="85"/>
      <c r="M2614" s="85"/>
      <c r="N2614" s="99"/>
    </row>
    <row r="2615" spans="1:14" s="6" customFormat="1" hidden="1">
      <c r="A2615" s="87"/>
      <c r="G2615" s="3"/>
      <c r="J2615" s="7"/>
      <c r="L2615" s="85"/>
      <c r="M2615" s="85"/>
      <c r="N2615" s="99"/>
    </row>
    <row r="2616" spans="1:14" s="6" customFormat="1" hidden="1">
      <c r="A2616" s="87"/>
      <c r="G2616" s="3"/>
      <c r="J2616" s="7"/>
      <c r="L2616" s="85"/>
      <c r="M2616" s="85"/>
      <c r="N2616" s="99"/>
    </row>
    <row r="2617" spans="1:14" s="6" customFormat="1" hidden="1">
      <c r="A2617" s="87"/>
      <c r="G2617" s="3"/>
      <c r="J2617" s="7"/>
      <c r="L2617" s="85"/>
      <c r="M2617" s="85"/>
      <c r="N2617" s="99"/>
    </row>
    <row r="2618" spans="1:14" s="6" customFormat="1" hidden="1">
      <c r="A2618" s="87"/>
      <c r="G2618" s="3"/>
      <c r="J2618" s="7"/>
      <c r="L2618" s="85"/>
      <c r="M2618" s="85"/>
      <c r="N2618" s="99"/>
    </row>
    <row r="2619" spans="1:14" s="6" customFormat="1" hidden="1">
      <c r="A2619" s="87"/>
      <c r="G2619" s="3"/>
      <c r="J2619" s="7"/>
      <c r="L2619" s="85"/>
      <c r="M2619" s="85"/>
      <c r="N2619" s="99"/>
    </row>
    <row r="2620" spans="1:14" s="6" customFormat="1" hidden="1">
      <c r="A2620" s="87"/>
      <c r="G2620" s="3"/>
      <c r="J2620" s="7"/>
      <c r="L2620" s="85"/>
      <c r="M2620" s="85"/>
      <c r="N2620" s="99"/>
    </row>
    <row r="2621" spans="1:14" s="6" customFormat="1" hidden="1">
      <c r="A2621" s="87"/>
      <c r="G2621" s="3"/>
      <c r="J2621" s="7"/>
      <c r="L2621" s="85"/>
      <c r="M2621" s="85"/>
      <c r="N2621" s="99"/>
    </row>
    <row r="2622" spans="1:14" s="6" customFormat="1" hidden="1">
      <c r="A2622" s="87"/>
      <c r="G2622" s="3"/>
      <c r="J2622" s="7"/>
      <c r="L2622" s="85"/>
      <c r="M2622" s="85"/>
      <c r="N2622" s="99"/>
    </row>
    <row r="2623" spans="1:14" s="6" customFormat="1" hidden="1">
      <c r="A2623" s="87"/>
      <c r="G2623" s="3"/>
      <c r="J2623" s="7"/>
      <c r="L2623" s="85"/>
      <c r="M2623" s="85"/>
      <c r="N2623" s="99"/>
    </row>
    <row r="2624" spans="1:14" s="6" customFormat="1" hidden="1">
      <c r="A2624" s="87"/>
      <c r="G2624" s="3"/>
      <c r="J2624" s="7"/>
      <c r="L2624" s="85"/>
      <c r="M2624" s="85"/>
      <c r="N2624" s="99"/>
    </row>
    <row r="2625" spans="1:14" s="6" customFormat="1" hidden="1">
      <c r="A2625" s="87"/>
      <c r="G2625" s="3"/>
      <c r="J2625" s="7"/>
      <c r="L2625" s="85"/>
      <c r="M2625" s="85"/>
      <c r="N2625" s="99"/>
    </row>
    <row r="2626" spans="1:14" s="6" customFormat="1" hidden="1">
      <c r="A2626" s="87"/>
      <c r="G2626" s="3"/>
      <c r="J2626" s="7"/>
      <c r="L2626" s="85"/>
      <c r="M2626" s="85"/>
      <c r="N2626" s="99"/>
    </row>
    <row r="2627" spans="1:14" s="6" customFormat="1" hidden="1">
      <c r="A2627" s="87"/>
      <c r="G2627" s="3"/>
      <c r="J2627" s="7"/>
      <c r="L2627" s="85"/>
      <c r="M2627" s="85"/>
      <c r="N2627" s="99"/>
    </row>
    <row r="2628" spans="1:14" s="6" customFormat="1" hidden="1">
      <c r="A2628" s="87"/>
      <c r="G2628" s="3"/>
      <c r="J2628" s="7"/>
      <c r="L2628" s="85"/>
      <c r="M2628" s="85"/>
      <c r="N2628" s="99"/>
    </row>
    <row r="2629" spans="1:14" s="6" customFormat="1" hidden="1">
      <c r="A2629" s="87"/>
      <c r="G2629" s="3"/>
      <c r="J2629" s="7"/>
      <c r="L2629" s="85"/>
      <c r="M2629" s="85"/>
      <c r="N2629" s="99"/>
    </row>
    <row r="2630" spans="1:14" s="6" customFormat="1" hidden="1">
      <c r="A2630" s="87"/>
      <c r="G2630" s="3"/>
      <c r="J2630" s="7"/>
      <c r="L2630" s="85"/>
      <c r="M2630" s="85"/>
      <c r="N2630" s="99"/>
    </row>
    <row r="2631" spans="1:14" s="6" customFormat="1" hidden="1">
      <c r="A2631" s="87"/>
      <c r="G2631" s="3"/>
      <c r="J2631" s="7"/>
      <c r="L2631" s="85"/>
      <c r="M2631" s="85"/>
      <c r="N2631" s="99"/>
    </row>
    <row r="2632" spans="1:14" s="6" customFormat="1" hidden="1">
      <c r="A2632" s="87"/>
      <c r="G2632" s="3"/>
      <c r="J2632" s="7"/>
      <c r="L2632" s="85"/>
      <c r="M2632" s="85"/>
      <c r="N2632" s="99"/>
    </row>
    <row r="2633" spans="1:14" s="6" customFormat="1" hidden="1">
      <c r="A2633" s="87"/>
      <c r="G2633" s="3"/>
      <c r="J2633" s="7"/>
      <c r="L2633" s="85"/>
      <c r="M2633" s="85"/>
      <c r="N2633" s="99"/>
    </row>
    <row r="2634" spans="1:14" s="6" customFormat="1" hidden="1">
      <c r="A2634" s="87"/>
      <c r="G2634" s="3"/>
      <c r="J2634" s="7"/>
      <c r="L2634" s="85"/>
      <c r="M2634" s="85"/>
      <c r="N2634" s="99"/>
    </row>
    <row r="2635" spans="1:14" s="6" customFormat="1" hidden="1">
      <c r="A2635" s="87"/>
      <c r="G2635" s="3"/>
      <c r="J2635" s="7"/>
      <c r="L2635" s="85"/>
      <c r="M2635" s="85"/>
      <c r="N2635" s="99"/>
    </row>
    <row r="2636" spans="1:14" s="6" customFormat="1" hidden="1">
      <c r="A2636" s="87"/>
      <c r="G2636" s="3"/>
      <c r="J2636" s="7"/>
      <c r="L2636" s="85"/>
      <c r="M2636" s="85"/>
      <c r="N2636" s="99"/>
    </row>
    <row r="2637" spans="1:14" s="6" customFormat="1" hidden="1">
      <c r="A2637" s="87"/>
      <c r="G2637" s="3"/>
      <c r="J2637" s="7"/>
      <c r="L2637" s="85"/>
      <c r="M2637" s="85"/>
      <c r="N2637" s="99"/>
    </row>
    <row r="2638" spans="1:14" s="6" customFormat="1" hidden="1">
      <c r="A2638" s="87"/>
      <c r="G2638" s="3"/>
      <c r="J2638" s="7"/>
      <c r="L2638" s="85"/>
      <c r="M2638" s="85"/>
      <c r="N2638" s="99"/>
    </row>
    <row r="2639" spans="1:14" s="6" customFormat="1" hidden="1">
      <c r="A2639" s="87"/>
      <c r="G2639" s="3"/>
      <c r="J2639" s="7"/>
      <c r="L2639" s="85"/>
      <c r="M2639" s="85"/>
      <c r="N2639" s="99"/>
    </row>
    <row r="2640" spans="1:14" s="6" customFormat="1" hidden="1">
      <c r="A2640" s="87"/>
      <c r="G2640" s="3"/>
      <c r="J2640" s="7"/>
      <c r="L2640" s="85"/>
      <c r="M2640" s="85"/>
      <c r="N2640" s="99"/>
    </row>
    <row r="2641" spans="1:14" s="6" customFormat="1" hidden="1">
      <c r="A2641" s="87"/>
      <c r="G2641" s="3"/>
      <c r="J2641" s="7"/>
      <c r="L2641" s="85"/>
      <c r="M2641" s="85"/>
      <c r="N2641" s="99"/>
    </row>
    <row r="2642" spans="1:14" s="6" customFormat="1" hidden="1">
      <c r="A2642" s="87"/>
      <c r="G2642" s="3"/>
      <c r="J2642" s="7"/>
      <c r="L2642" s="85"/>
      <c r="M2642" s="85"/>
      <c r="N2642" s="99"/>
    </row>
    <row r="2643" spans="1:14" s="6" customFormat="1" hidden="1">
      <c r="A2643" s="87"/>
      <c r="G2643" s="3"/>
      <c r="J2643" s="7"/>
      <c r="L2643" s="85"/>
      <c r="M2643" s="85"/>
      <c r="N2643" s="99"/>
    </row>
    <row r="2644" spans="1:14" s="6" customFormat="1" hidden="1">
      <c r="A2644" s="87"/>
      <c r="G2644" s="3"/>
      <c r="J2644" s="7"/>
      <c r="L2644" s="85"/>
      <c r="M2644" s="85"/>
      <c r="N2644" s="99"/>
    </row>
    <row r="2645" spans="1:14" s="6" customFormat="1" hidden="1">
      <c r="A2645" s="87"/>
      <c r="G2645" s="3"/>
      <c r="J2645" s="7"/>
      <c r="L2645" s="85"/>
      <c r="M2645" s="85"/>
      <c r="N2645" s="99"/>
    </row>
    <row r="2646" spans="1:14" s="6" customFormat="1" hidden="1">
      <c r="A2646" s="87"/>
      <c r="G2646" s="3"/>
      <c r="J2646" s="7"/>
      <c r="L2646" s="85"/>
      <c r="M2646" s="85"/>
      <c r="N2646" s="99"/>
    </row>
    <row r="2647" spans="1:14" s="6" customFormat="1" hidden="1">
      <c r="A2647" s="87"/>
      <c r="G2647" s="3"/>
      <c r="J2647" s="7"/>
      <c r="L2647" s="85"/>
      <c r="M2647" s="85"/>
      <c r="N2647" s="99"/>
    </row>
    <row r="2648" spans="1:14" s="6" customFormat="1" hidden="1">
      <c r="A2648" s="87"/>
      <c r="G2648" s="3"/>
      <c r="J2648" s="7"/>
      <c r="L2648" s="85"/>
      <c r="M2648" s="85"/>
      <c r="N2648" s="99"/>
    </row>
    <row r="2649" spans="1:14" s="6" customFormat="1" hidden="1">
      <c r="A2649" s="87"/>
      <c r="G2649" s="3"/>
      <c r="J2649" s="7"/>
      <c r="L2649" s="85"/>
      <c r="M2649" s="85"/>
      <c r="N2649" s="99"/>
    </row>
    <row r="2650" spans="1:14" s="6" customFormat="1" hidden="1">
      <c r="A2650" s="87"/>
      <c r="G2650" s="3"/>
      <c r="J2650" s="7"/>
      <c r="L2650" s="85"/>
      <c r="M2650" s="85"/>
      <c r="N2650" s="99"/>
    </row>
    <row r="2651" spans="1:14" s="6" customFormat="1" hidden="1">
      <c r="A2651" s="87"/>
      <c r="G2651" s="3"/>
      <c r="J2651" s="7"/>
      <c r="L2651" s="85"/>
      <c r="M2651" s="85"/>
      <c r="N2651" s="99"/>
    </row>
    <row r="2652" spans="1:14" s="6" customFormat="1" hidden="1">
      <c r="A2652" s="87"/>
      <c r="G2652" s="3"/>
      <c r="J2652" s="7"/>
      <c r="L2652" s="85"/>
      <c r="M2652" s="85"/>
      <c r="N2652" s="99"/>
    </row>
    <row r="2653" spans="1:14" s="6" customFormat="1" hidden="1">
      <c r="A2653" s="87"/>
      <c r="G2653" s="3"/>
      <c r="J2653" s="7"/>
      <c r="L2653" s="85"/>
      <c r="M2653" s="85"/>
      <c r="N2653" s="99"/>
    </row>
    <row r="2654" spans="1:14" s="6" customFormat="1" hidden="1">
      <c r="A2654" s="87"/>
      <c r="G2654" s="3"/>
      <c r="J2654" s="7"/>
      <c r="L2654" s="85"/>
      <c r="M2654" s="85"/>
      <c r="N2654" s="99"/>
    </row>
    <row r="2655" spans="1:14" s="6" customFormat="1" hidden="1">
      <c r="A2655" s="87"/>
      <c r="G2655" s="3"/>
      <c r="J2655" s="7"/>
      <c r="L2655" s="85"/>
      <c r="M2655" s="85"/>
      <c r="N2655" s="99"/>
    </row>
    <row r="2656" spans="1:14" s="6" customFormat="1" hidden="1">
      <c r="A2656" s="87"/>
      <c r="G2656" s="3"/>
      <c r="J2656" s="7"/>
      <c r="L2656" s="85"/>
      <c r="M2656" s="85"/>
      <c r="N2656" s="99"/>
    </row>
    <row r="2657" spans="1:14" s="6" customFormat="1" hidden="1">
      <c r="A2657" s="87"/>
      <c r="G2657" s="3"/>
      <c r="J2657" s="7"/>
      <c r="L2657" s="85"/>
      <c r="M2657" s="85"/>
      <c r="N2657" s="99"/>
    </row>
    <row r="2658" spans="1:14" s="6" customFormat="1" hidden="1">
      <c r="A2658" s="87"/>
      <c r="G2658" s="3"/>
      <c r="J2658" s="7"/>
      <c r="L2658" s="85"/>
      <c r="M2658" s="85"/>
      <c r="N2658" s="99"/>
    </row>
    <row r="2659" spans="1:14" s="6" customFormat="1" hidden="1">
      <c r="A2659" s="87"/>
      <c r="G2659" s="3"/>
      <c r="J2659" s="7"/>
      <c r="L2659" s="85"/>
      <c r="M2659" s="85"/>
      <c r="N2659" s="99"/>
    </row>
    <row r="2660" spans="1:14" s="6" customFormat="1" hidden="1">
      <c r="A2660" s="87"/>
      <c r="G2660" s="3"/>
      <c r="J2660" s="7"/>
      <c r="L2660" s="85"/>
      <c r="M2660" s="85"/>
      <c r="N2660" s="99"/>
    </row>
    <row r="2661" spans="1:14" s="6" customFormat="1" hidden="1">
      <c r="A2661" s="87"/>
      <c r="G2661" s="3"/>
      <c r="J2661" s="7"/>
      <c r="L2661" s="85"/>
      <c r="M2661" s="85"/>
      <c r="N2661" s="99"/>
    </row>
    <row r="2662" spans="1:14" s="6" customFormat="1" hidden="1">
      <c r="A2662" s="87"/>
      <c r="G2662" s="3"/>
      <c r="J2662" s="7"/>
      <c r="L2662" s="85"/>
      <c r="M2662" s="85"/>
      <c r="N2662" s="99"/>
    </row>
    <row r="2663" spans="1:14" s="6" customFormat="1" hidden="1">
      <c r="A2663" s="87"/>
      <c r="G2663" s="3"/>
      <c r="J2663" s="7"/>
      <c r="L2663" s="85"/>
      <c r="M2663" s="85"/>
      <c r="N2663" s="99"/>
    </row>
    <row r="2664" spans="1:14" s="6" customFormat="1" hidden="1">
      <c r="A2664" s="87"/>
      <c r="G2664" s="3"/>
      <c r="J2664" s="7"/>
      <c r="L2664" s="85"/>
      <c r="M2664" s="85"/>
      <c r="N2664" s="99"/>
    </row>
    <row r="2665" spans="1:14" s="6" customFormat="1" hidden="1">
      <c r="A2665" s="87"/>
      <c r="G2665" s="3"/>
      <c r="J2665" s="7"/>
      <c r="L2665" s="85"/>
      <c r="M2665" s="85"/>
      <c r="N2665" s="99"/>
    </row>
    <row r="2666" spans="1:14" s="6" customFormat="1" hidden="1">
      <c r="A2666" s="87"/>
      <c r="G2666" s="3"/>
      <c r="J2666" s="7"/>
      <c r="L2666" s="85"/>
      <c r="M2666" s="85"/>
      <c r="N2666" s="99"/>
    </row>
    <row r="2667" spans="1:14" s="6" customFormat="1" hidden="1">
      <c r="A2667" s="87"/>
      <c r="G2667" s="3"/>
      <c r="J2667" s="7"/>
      <c r="L2667" s="85"/>
      <c r="M2667" s="85"/>
      <c r="N2667" s="99"/>
    </row>
    <row r="2668" spans="1:14" s="6" customFormat="1" hidden="1">
      <c r="A2668" s="87"/>
      <c r="G2668" s="3"/>
      <c r="J2668" s="7"/>
      <c r="L2668" s="85"/>
      <c r="M2668" s="85"/>
      <c r="N2668" s="99"/>
    </row>
    <row r="2669" spans="1:14" s="6" customFormat="1" hidden="1">
      <c r="A2669" s="87"/>
      <c r="G2669" s="3"/>
      <c r="J2669" s="7"/>
      <c r="L2669" s="85"/>
      <c r="M2669" s="85"/>
      <c r="N2669" s="99"/>
    </row>
    <row r="2670" spans="1:14" s="6" customFormat="1" hidden="1">
      <c r="A2670" s="87"/>
      <c r="G2670" s="3"/>
      <c r="J2670" s="7"/>
      <c r="L2670" s="85"/>
      <c r="M2670" s="85"/>
      <c r="N2670" s="99"/>
    </row>
    <row r="2671" spans="1:14" s="6" customFormat="1" hidden="1">
      <c r="A2671" s="87"/>
      <c r="G2671" s="3"/>
      <c r="J2671" s="7"/>
      <c r="L2671" s="85"/>
      <c r="M2671" s="85"/>
      <c r="N2671" s="99"/>
    </row>
    <row r="2672" spans="1:14" s="6" customFormat="1" hidden="1">
      <c r="A2672" s="87"/>
      <c r="G2672" s="3"/>
      <c r="J2672" s="7"/>
      <c r="L2672" s="85"/>
      <c r="M2672" s="85"/>
      <c r="N2672" s="99"/>
    </row>
    <row r="2673" spans="1:14" s="6" customFormat="1" hidden="1">
      <c r="A2673" s="87"/>
      <c r="G2673" s="3"/>
      <c r="J2673" s="7"/>
      <c r="L2673" s="85"/>
      <c r="M2673" s="85"/>
      <c r="N2673" s="99"/>
    </row>
    <row r="2674" spans="1:14" s="6" customFormat="1" hidden="1">
      <c r="A2674" s="87"/>
      <c r="G2674" s="3"/>
      <c r="J2674" s="7"/>
      <c r="L2674" s="85"/>
      <c r="M2674" s="85"/>
      <c r="N2674" s="99"/>
    </row>
    <row r="2675" spans="1:14" s="6" customFormat="1" hidden="1">
      <c r="A2675" s="87"/>
      <c r="G2675" s="3"/>
      <c r="J2675" s="7"/>
      <c r="L2675" s="85"/>
      <c r="M2675" s="85"/>
      <c r="N2675" s="99"/>
    </row>
    <row r="2676" spans="1:14" s="6" customFormat="1" hidden="1">
      <c r="A2676" s="87"/>
      <c r="G2676" s="3"/>
      <c r="J2676" s="7"/>
      <c r="L2676" s="85"/>
      <c r="M2676" s="85"/>
      <c r="N2676" s="99"/>
    </row>
    <row r="2677" spans="1:14" s="6" customFormat="1" hidden="1">
      <c r="A2677" s="87"/>
      <c r="G2677" s="3"/>
      <c r="J2677" s="7"/>
      <c r="L2677" s="85"/>
      <c r="M2677" s="85"/>
      <c r="N2677" s="99"/>
    </row>
    <row r="2678" spans="1:14" s="6" customFormat="1" hidden="1">
      <c r="A2678" s="87"/>
      <c r="G2678" s="3"/>
      <c r="J2678" s="7"/>
      <c r="L2678" s="85"/>
      <c r="M2678" s="85"/>
      <c r="N2678" s="99"/>
    </row>
    <row r="2679" spans="1:14" s="6" customFormat="1" hidden="1">
      <c r="A2679" s="87"/>
      <c r="G2679" s="3"/>
      <c r="J2679" s="7"/>
      <c r="L2679" s="85"/>
      <c r="M2679" s="85"/>
      <c r="N2679" s="99"/>
    </row>
    <row r="2680" spans="1:14" s="6" customFormat="1" hidden="1">
      <c r="A2680" s="87"/>
      <c r="G2680" s="3"/>
      <c r="J2680" s="7"/>
      <c r="L2680" s="85"/>
      <c r="M2680" s="85"/>
      <c r="N2680" s="99"/>
    </row>
    <row r="2681" spans="1:14" s="6" customFormat="1" hidden="1">
      <c r="A2681" s="87"/>
      <c r="G2681" s="3"/>
      <c r="J2681" s="7"/>
      <c r="L2681" s="85"/>
      <c r="M2681" s="85"/>
      <c r="N2681" s="99"/>
    </row>
    <row r="2682" spans="1:14" s="6" customFormat="1" hidden="1">
      <c r="A2682" s="87"/>
      <c r="G2682" s="3"/>
      <c r="J2682" s="7"/>
      <c r="L2682" s="85"/>
      <c r="M2682" s="85"/>
      <c r="N2682" s="99"/>
    </row>
    <row r="2683" spans="1:14" s="6" customFormat="1" hidden="1">
      <c r="A2683" s="87"/>
      <c r="G2683" s="3"/>
      <c r="J2683" s="7"/>
      <c r="L2683" s="85"/>
      <c r="M2683" s="85"/>
      <c r="N2683" s="99"/>
    </row>
    <row r="2684" spans="1:14" s="6" customFormat="1" hidden="1">
      <c r="A2684" s="87"/>
      <c r="G2684" s="3"/>
      <c r="J2684" s="7"/>
      <c r="L2684" s="85"/>
      <c r="M2684" s="85"/>
      <c r="N2684" s="99"/>
    </row>
    <row r="2685" spans="1:14" s="6" customFormat="1" hidden="1">
      <c r="A2685" s="87"/>
      <c r="G2685" s="3"/>
      <c r="J2685" s="7"/>
      <c r="L2685" s="85"/>
      <c r="M2685" s="85"/>
      <c r="N2685" s="99"/>
    </row>
    <row r="2686" spans="1:14" s="6" customFormat="1" hidden="1">
      <c r="A2686" s="87"/>
      <c r="G2686" s="3"/>
      <c r="J2686" s="7"/>
      <c r="L2686" s="85"/>
      <c r="M2686" s="85"/>
      <c r="N2686" s="99"/>
    </row>
    <row r="2687" spans="1:14" s="6" customFormat="1" hidden="1">
      <c r="A2687" s="87"/>
      <c r="G2687" s="3"/>
      <c r="J2687" s="7"/>
      <c r="L2687" s="85"/>
      <c r="M2687" s="85"/>
      <c r="N2687" s="99"/>
    </row>
    <row r="2688" spans="1:14" s="6" customFormat="1" hidden="1">
      <c r="A2688" s="87"/>
      <c r="G2688" s="3"/>
      <c r="J2688" s="7"/>
      <c r="L2688" s="85"/>
      <c r="M2688" s="85"/>
      <c r="N2688" s="99"/>
    </row>
    <row r="2689" spans="1:14" s="6" customFormat="1" hidden="1">
      <c r="A2689" s="87"/>
      <c r="G2689" s="3"/>
      <c r="J2689" s="7"/>
      <c r="L2689" s="85"/>
      <c r="M2689" s="85"/>
      <c r="N2689" s="99"/>
    </row>
    <row r="2690" spans="1:14" s="6" customFormat="1" hidden="1">
      <c r="A2690" s="87"/>
      <c r="G2690" s="3"/>
      <c r="J2690" s="7"/>
      <c r="L2690" s="85"/>
      <c r="M2690" s="85"/>
      <c r="N2690" s="99"/>
    </row>
    <row r="2691" spans="1:14" s="6" customFormat="1" hidden="1">
      <c r="A2691" s="87"/>
      <c r="G2691" s="3"/>
      <c r="J2691" s="7"/>
      <c r="L2691" s="85"/>
      <c r="M2691" s="85"/>
      <c r="N2691" s="99"/>
    </row>
    <row r="2692" spans="1:14" s="6" customFormat="1" hidden="1">
      <c r="A2692" s="87"/>
      <c r="G2692" s="3"/>
      <c r="J2692" s="7"/>
      <c r="L2692" s="85"/>
      <c r="M2692" s="85"/>
      <c r="N2692" s="99"/>
    </row>
    <row r="2693" spans="1:14" s="6" customFormat="1" hidden="1">
      <c r="A2693" s="87"/>
      <c r="G2693" s="3"/>
      <c r="J2693" s="7"/>
      <c r="L2693" s="85"/>
      <c r="M2693" s="85"/>
      <c r="N2693" s="99"/>
    </row>
    <row r="2694" spans="1:14" s="6" customFormat="1" hidden="1">
      <c r="A2694" s="87"/>
      <c r="G2694" s="3"/>
      <c r="J2694" s="7"/>
      <c r="L2694" s="85"/>
      <c r="M2694" s="85"/>
      <c r="N2694" s="99"/>
    </row>
    <row r="2695" spans="1:14" s="6" customFormat="1" hidden="1">
      <c r="A2695" s="87"/>
      <c r="G2695" s="3"/>
      <c r="J2695" s="7"/>
      <c r="L2695" s="85"/>
      <c r="M2695" s="85"/>
      <c r="N2695" s="99"/>
    </row>
    <row r="2696" spans="1:14" s="6" customFormat="1" hidden="1">
      <c r="A2696" s="87"/>
      <c r="G2696" s="3"/>
      <c r="J2696" s="7"/>
      <c r="L2696" s="85"/>
      <c r="M2696" s="85"/>
      <c r="N2696" s="99"/>
    </row>
    <row r="2697" spans="1:14" s="6" customFormat="1" hidden="1">
      <c r="A2697" s="87"/>
      <c r="G2697" s="3"/>
      <c r="J2697" s="7"/>
      <c r="L2697" s="85"/>
      <c r="M2697" s="85"/>
      <c r="N2697" s="99"/>
    </row>
    <row r="2698" spans="1:14" s="6" customFormat="1" hidden="1">
      <c r="A2698" s="87"/>
      <c r="G2698" s="3"/>
      <c r="J2698" s="7"/>
      <c r="L2698" s="85"/>
      <c r="M2698" s="85"/>
      <c r="N2698" s="99"/>
    </row>
    <row r="2699" spans="1:14" s="6" customFormat="1" hidden="1">
      <c r="A2699" s="87"/>
      <c r="G2699" s="3"/>
      <c r="J2699" s="7"/>
      <c r="L2699" s="85"/>
      <c r="M2699" s="85"/>
      <c r="N2699" s="99"/>
    </row>
    <row r="2700" spans="1:14" s="6" customFormat="1" hidden="1">
      <c r="A2700" s="87"/>
      <c r="G2700" s="3"/>
      <c r="J2700" s="7"/>
      <c r="L2700" s="85"/>
      <c r="M2700" s="85"/>
      <c r="N2700" s="99"/>
    </row>
    <row r="2701" spans="1:14" s="6" customFormat="1" hidden="1">
      <c r="A2701" s="87"/>
      <c r="G2701" s="3"/>
      <c r="J2701" s="7"/>
      <c r="L2701" s="85"/>
      <c r="M2701" s="85"/>
      <c r="N2701" s="99"/>
    </row>
    <row r="2702" spans="1:14" s="6" customFormat="1" hidden="1">
      <c r="A2702" s="87"/>
      <c r="G2702" s="3"/>
      <c r="J2702" s="7"/>
      <c r="L2702" s="85"/>
      <c r="M2702" s="85"/>
      <c r="N2702" s="99"/>
    </row>
    <row r="2703" spans="1:14" s="6" customFormat="1" hidden="1">
      <c r="A2703" s="87"/>
      <c r="G2703" s="3"/>
      <c r="J2703" s="7"/>
      <c r="L2703" s="85"/>
      <c r="M2703" s="85"/>
      <c r="N2703" s="99"/>
    </row>
    <row r="2704" spans="1:14" s="6" customFormat="1" hidden="1">
      <c r="A2704" s="87"/>
      <c r="G2704" s="3"/>
      <c r="J2704" s="7"/>
      <c r="L2704" s="85"/>
      <c r="M2704" s="85"/>
      <c r="N2704" s="99"/>
    </row>
    <row r="2705" spans="1:14" s="6" customFormat="1" hidden="1">
      <c r="A2705" s="87"/>
      <c r="G2705" s="3"/>
      <c r="J2705" s="7"/>
      <c r="L2705" s="85"/>
      <c r="M2705" s="85"/>
      <c r="N2705" s="99"/>
    </row>
    <row r="2706" spans="1:14" s="6" customFormat="1" hidden="1">
      <c r="A2706" s="87"/>
      <c r="G2706" s="3"/>
      <c r="J2706" s="7"/>
      <c r="L2706" s="85"/>
      <c r="M2706" s="85"/>
      <c r="N2706" s="99"/>
    </row>
    <row r="2707" spans="1:14" s="6" customFormat="1" hidden="1">
      <c r="A2707" s="87"/>
      <c r="G2707" s="3"/>
      <c r="J2707" s="7"/>
      <c r="L2707" s="85"/>
      <c r="M2707" s="85"/>
      <c r="N2707" s="99"/>
    </row>
    <row r="2708" spans="1:14" s="6" customFormat="1" hidden="1">
      <c r="A2708" s="87"/>
      <c r="G2708" s="3"/>
      <c r="J2708" s="7"/>
      <c r="L2708" s="85"/>
      <c r="M2708" s="85"/>
      <c r="N2708" s="99"/>
    </row>
    <row r="2709" spans="1:14" s="6" customFormat="1" hidden="1">
      <c r="A2709" s="87"/>
      <c r="G2709" s="3"/>
      <c r="J2709" s="7"/>
      <c r="L2709" s="85"/>
      <c r="M2709" s="85"/>
      <c r="N2709" s="99"/>
    </row>
    <row r="2710" spans="1:14" s="6" customFormat="1" hidden="1">
      <c r="A2710" s="87"/>
      <c r="G2710" s="3"/>
      <c r="J2710" s="7"/>
      <c r="L2710" s="85"/>
      <c r="M2710" s="85"/>
      <c r="N2710" s="99"/>
    </row>
    <row r="2711" spans="1:14" s="6" customFormat="1" hidden="1">
      <c r="A2711" s="87"/>
      <c r="G2711" s="3"/>
      <c r="J2711" s="7"/>
      <c r="L2711" s="85"/>
      <c r="M2711" s="85"/>
      <c r="N2711" s="99"/>
    </row>
    <row r="2712" spans="1:14" s="6" customFormat="1" hidden="1">
      <c r="A2712" s="87"/>
      <c r="G2712" s="3"/>
      <c r="J2712" s="7"/>
      <c r="L2712" s="85"/>
      <c r="M2712" s="85"/>
      <c r="N2712" s="99"/>
    </row>
    <row r="2713" spans="1:14" s="6" customFormat="1" hidden="1">
      <c r="A2713" s="87"/>
      <c r="G2713" s="3"/>
      <c r="J2713" s="7"/>
      <c r="L2713" s="85"/>
      <c r="M2713" s="85"/>
      <c r="N2713" s="99"/>
    </row>
    <row r="2714" spans="1:14" s="6" customFormat="1" hidden="1">
      <c r="A2714" s="87"/>
      <c r="G2714" s="3"/>
      <c r="J2714" s="7"/>
      <c r="L2714" s="85"/>
      <c r="M2714" s="85"/>
      <c r="N2714" s="99"/>
    </row>
    <row r="2715" spans="1:14" s="6" customFormat="1" hidden="1">
      <c r="A2715" s="87"/>
      <c r="G2715" s="3"/>
      <c r="J2715" s="7"/>
      <c r="L2715" s="85"/>
      <c r="M2715" s="85"/>
      <c r="N2715" s="99"/>
    </row>
    <row r="2716" spans="1:14" s="6" customFormat="1" hidden="1">
      <c r="A2716" s="87"/>
      <c r="G2716" s="3"/>
      <c r="J2716" s="7"/>
      <c r="L2716" s="85"/>
      <c r="M2716" s="85"/>
      <c r="N2716" s="99"/>
    </row>
    <row r="2717" spans="1:14" s="6" customFormat="1" hidden="1">
      <c r="A2717" s="87"/>
      <c r="G2717" s="3"/>
      <c r="J2717" s="7"/>
      <c r="L2717" s="85"/>
      <c r="M2717" s="85"/>
      <c r="N2717" s="99"/>
    </row>
    <row r="2718" spans="1:14" s="6" customFormat="1" hidden="1">
      <c r="A2718" s="87"/>
      <c r="G2718" s="3"/>
      <c r="J2718" s="7"/>
      <c r="L2718" s="85"/>
      <c r="M2718" s="85"/>
      <c r="N2718" s="99"/>
    </row>
    <row r="2719" spans="1:14" s="6" customFormat="1" hidden="1">
      <c r="A2719" s="87"/>
      <c r="G2719" s="3"/>
      <c r="J2719" s="7"/>
      <c r="L2719" s="85"/>
      <c r="M2719" s="85"/>
      <c r="N2719" s="99"/>
    </row>
    <row r="2720" spans="1:14" s="6" customFormat="1" hidden="1">
      <c r="A2720" s="87"/>
      <c r="G2720" s="3"/>
      <c r="J2720" s="7"/>
      <c r="L2720" s="85"/>
      <c r="M2720" s="85"/>
      <c r="N2720" s="99"/>
    </row>
    <row r="2721" spans="1:14" s="6" customFormat="1" hidden="1">
      <c r="A2721" s="87"/>
      <c r="G2721" s="3"/>
      <c r="J2721" s="7"/>
      <c r="L2721" s="85"/>
      <c r="M2721" s="85"/>
      <c r="N2721" s="99"/>
    </row>
    <row r="2722" spans="1:14" s="6" customFormat="1" hidden="1">
      <c r="A2722" s="87"/>
      <c r="G2722" s="3"/>
      <c r="J2722" s="7"/>
      <c r="L2722" s="85"/>
      <c r="M2722" s="85"/>
      <c r="N2722" s="99"/>
    </row>
    <row r="2723" spans="1:14" s="6" customFormat="1" hidden="1">
      <c r="A2723" s="87"/>
      <c r="G2723" s="3"/>
      <c r="J2723" s="7"/>
      <c r="L2723" s="85"/>
      <c r="M2723" s="85"/>
      <c r="N2723" s="99"/>
    </row>
    <row r="2724" spans="1:14" s="6" customFormat="1" hidden="1">
      <c r="A2724" s="87"/>
      <c r="G2724" s="3"/>
      <c r="J2724" s="7"/>
      <c r="L2724" s="85"/>
      <c r="M2724" s="85"/>
      <c r="N2724" s="99"/>
    </row>
    <row r="2725" spans="1:14" s="6" customFormat="1" hidden="1">
      <c r="A2725" s="87"/>
      <c r="G2725" s="3"/>
      <c r="J2725" s="7"/>
      <c r="L2725" s="85"/>
      <c r="M2725" s="85"/>
      <c r="N2725" s="99"/>
    </row>
    <row r="2726" spans="1:14" s="6" customFormat="1" hidden="1">
      <c r="A2726" s="87"/>
      <c r="G2726" s="3"/>
      <c r="J2726" s="7"/>
      <c r="L2726" s="85"/>
      <c r="M2726" s="85"/>
      <c r="N2726" s="99"/>
    </row>
    <row r="2727" spans="1:14" s="6" customFormat="1" hidden="1">
      <c r="A2727" s="87"/>
      <c r="G2727" s="3"/>
      <c r="J2727" s="7"/>
      <c r="L2727" s="85"/>
      <c r="M2727" s="85"/>
      <c r="N2727" s="99"/>
    </row>
    <row r="2728" spans="1:14" s="6" customFormat="1" hidden="1">
      <c r="A2728" s="87"/>
      <c r="G2728" s="3"/>
      <c r="J2728" s="7"/>
      <c r="L2728" s="85"/>
      <c r="M2728" s="85"/>
      <c r="N2728" s="99"/>
    </row>
    <row r="2729" spans="1:14" s="6" customFormat="1" hidden="1">
      <c r="A2729" s="87"/>
      <c r="G2729" s="3"/>
      <c r="J2729" s="7"/>
      <c r="L2729" s="85"/>
      <c r="M2729" s="85"/>
      <c r="N2729" s="99"/>
    </row>
    <row r="2730" spans="1:14" s="6" customFormat="1" hidden="1">
      <c r="A2730" s="87"/>
      <c r="G2730" s="3"/>
      <c r="J2730" s="7"/>
      <c r="L2730" s="85"/>
      <c r="M2730" s="85"/>
      <c r="N2730" s="99"/>
    </row>
  </sheetData>
  <sheetProtection password="ED22" sheet="1" selectLockedCells="1"/>
  <customSheetViews>
    <customSheetView guid="{DA1CF5D9-5E01-450B-A893-345336955A5F}" hiddenColumns="1">
      <pane ySplit="5" topLeftCell="A6" activePane="bottomLeft" state="frozen"/>
      <selection pane="bottomLeft" activeCell="C7" sqref="C7"/>
      <rowBreaks count="3" manualBreakCount="3">
        <brk id="43" max="8" man="1"/>
        <brk id="112" max="8" man="1"/>
        <brk id="139" max="8" man="1"/>
      </rowBreaks>
      <pageMargins left="0.75" right="0.49" top="0.5" bottom="0.28000000000000003" header="0.5" footer="0.28000000000000003"/>
      <pageSetup paperSize="9" scale="92" orientation="landscape" horizontalDpi="300" verticalDpi="300" r:id="rId1"/>
      <headerFooter alignWithMargins="0"/>
    </customSheetView>
  </customSheetViews>
  <mergeCells count="36">
    <mergeCell ref="B6:K6"/>
    <mergeCell ref="A4:B5"/>
    <mergeCell ref="A1:K1"/>
    <mergeCell ref="K4:K5"/>
    <mergeCell ref="J4:J5"/>
    <mergeCell ref="C3:F3"/>
    <mergeCell ref="G3:I3"/>
    <mergeCell ref="A2:K2"/>
    <mergeCell ref="A16:K16"/>
    <mergeCell ref="C36:K36"/>
    <mergeCell ref="B42:K42"/>
    <mergeCell ref="B17:K17"/>
    <mergeCell ref="A22:K22"/>
    <mergeCell ref="C59:K59"/>
    <mergeCell ref="C23:K23"/>
    <mergeCell ref="A47:K47"/>
    <mergeCell ref="A35:K35"/>
    <mergeCell ref="C149:K149"/>
    <mergeCell ref="A148:K148"/>
    <mergeCell ref="A165:K165"/>
    <mergeCell ref="C159:K159"/>
    <mergeCell ref="C160:K160"/>
    <mergeCell ref="C161:K161"/>
    <mergeCell ref="A164:K164"/>
    <mergeCell ref="C154:K154"/>
    <mergeCell ref="C156:K156"/>
    <mergeCell ref="C95:K95"/>
    <mergeCell ref="B105:K105"/>
    <mergeCell ref="C48:K48"/>
    <mergeCell ref="B58:K58"/>
    <mergeCell ref="C157:K157"/>
    <mergeCell ref="C158:K158"/>
    <mergeCell ref="B79:K79"/>
    <mergeCell ref="A94:K94"/>
    <mergeCell ref="C153:K153"/>
    <mergeCell ref="C155:K155"/>
  </mergeCells>
  <phoneticPr fontId="2" type="noConversion"/>
  <conditionalFormatting sqref="C142:F142">
    <cfRule type="expression" dxfId="210" priority="330" stopIfTrue="1">
      <formula>AND($C54="x",$F54="x")</formula>
    </cfRule>
  </conditionalFormatting>
  <conditionalFormatting sqref="C153:K153">
    <cfRule type="cellIs" dxfId="209" priority="336" stopIfTrue="1" operator="equal">
      <formula>"Nog niet alle verplichte vragen zijn (volledig) beantwoord"</formula>
    </cfRule>
    <cfRule type="cellIs" dxfId="208" priority="337" stopIfTrue="1" operator="equal">
      <formula>"Ga verder met Deel 4"</formula>
    </cfRule>
  </conditionalFormatting>
  <conditionalFormatting sqref="N150:N151 N43:N47 N81:N94 N25:N35 N38:N41 N49:N57 N60:N67 N69:N78 N7:N22 N97:N148">
    <cfRule type="cellIs" dxfId="207" priority="324" stopIfTrue="1" operator="equal">
      <formula>"ok"</formula>
    </cfRule>
    <cfRule type="cellIs" dxfId="206" priority="325" stopIfTrue="1" operator="equal">
      <formula>"&lt;&lt;"</formula>
    </cfRule>
  </conditionalFormatting>
  <conditionalFormatting sqref="N150:N151 N43:N47 N81:N94 N25:N35 N38:N41 N49:N57 N60:N67 N69:N78 N7:N14 N16:N22 N97:N148">
    <cfRule type="cellIs" dxfId="205" priority="301" stopIfTrue="1" operator="equal">
      <formula>"Vul één antwoord in"</formula>
    </cfRule>
    <cfRule type="cellIs" dxfId="204" priority="302" stopIfTrue="1" operator="equal">
      <formula>"ok"</formula>
    </cfRule>
    <cfRule type="cellIs" dxfId="203" priority="303" stopIfTrue="1" operator="equal">
      <formula>"&lt;&lt;"</formula>
    </cfRule>
  </conditionalFormatting>
  <conditionalFormatting sqref="A164:K164">
    <cfRule type="cellIs" dxfId="202" priority="173" stopIfTrue="1" operator="equal">
      <formula>""""""</formula>
    </cfRule>
  </conditionalFormatting>
  <conditionalFormatting sqref="C111:F111">
    <cfRule type="expression" dxfId="201" priority="345" stopIfTrue="1">
      <formula>AND($C14="x",$F14="x")</formula>
    </cfRule>
  </conditionalFormatting>
  <conditionalFormatting sqref="C121:F121 C116:F116">
    <cfRule type="expression" dxfId="200" priority="346" stopIfTrue="1">
      <formula>AND($C26="x",$F26="x")</formula>
    </cfRule>
  </conditionalFormatting>
  <conditionalFormatting sqref="C132:F132 C135:F135">
    <cfRule type="expression" dxfId="199" priority="347" stopIfTrue="1">
      <formula>AND($C43="x",$F43="x")</formula>
    </cfRule>
  </conditionalFormatting>
  <conditionalFormatting sqref="B148 B94">
    <cfRule type="expression" dxfId="198" priority="169" stopIfTrue="1">
      <formula>COUNTIF($C$38:$C$41,"x")&gt;=1</formula>
    </cfRule>
    <cfRule type="expression" dxfId="197" priority="170" stopIfTrue="1">
      <formula>COUNTIF($F$38:$F$41,"x")=4</formula>
    </cfRule>
  </conditionalFormatting>
  <conditionalFormatting sqref="B148">
    <cfRule type="expression" dxfId="196" priority="167" stopIfTrue="1">
      <formula>COUNTIF($C$50:$C$57,"x")&gt;=1</formula>
    </cfRule>
    <cfRule type="expression" dxfId="195" priority="168" stopIfTrue="1">
      <formula>COUNTIF($F$50:$F$57,"x")=8</formula>
    </cfRule>
  </conditionalFormatting>
  <conditionalFormatting sqref="N150:N151 N18:N21 N43:N46 N81:N93 N25:N34 N38:N41 N50:N57 N60:N67 N69:N78 N7:N14 N97:N148">
    <cfRule type="cellIs" dxfId="194" priority="126" stopIfTrue="1" operator="equal">
      <formula>"Kies één optie"</formula>
    </cfRule>
    <cfRule type="cellIs" dxfId="193" priority="127" stopIfTrue="1" operator="equal">
      <formula>"ok"</formula>
    </cfRule>
    <cfRule type="cellIs" dxfId="192" priority="128" stopIfTrue="1" operator="equal">
      <formula>"&lt;&lt;"</formula>
    </cfRule>
  </conditionalFormatting>
  <conditionalFormatting sqref="K117:K120 K122:K131 K133:K134 K136:K141 K143:K147 K150:K151 K25:K34 K38:K41 K43:K46 K50:K57 K60:K67 K69:K78 K81:K89 K91:K93 K106:K110 K112:K115 K97:K104 K18:K21 K8:K15">
    <cfRule type="cellIs" dxfId="191" priority="115" stopIfTrue="1" operator="equal">
      <formula>"&lt;= Ontwikkelpunt? Zet 'x' of ga naar volgende"</formula>
    </cfRule>
  </conditionalFormatting>
  <conditionalFormatting sqref="C155:E161">
    <cfRule type="expression" dxfId="190" priority="478" stopIfTrue="1">
      <formula>$M155="nee"</formula>
    </cfRule>
    <cfRule type="expression" dxfId="189" priority="479" stopIfTrue="1">
      <formula>$M155="ja"</formula>
    </cfRule>
  </conditionalFormatting>
  <conditionalFormatting sqref="B58 B79">
    <cfRule type="expression" dxfId="188" priority="333" stopIfTrue="1">
      <formula>COUNTIF($C$50:$C$57,"x")=8</formula>
    </cfRule>
  </conditionalFormatting>
  <conditionalFormatting sqref="B42">
    <cfRule type="expression" dxfId="187" priority="334" stopIfTrue="1">
      <formula>COUNTIF($C$38:$C$41,"x")=4</formula>
    </cfRule>
  </conditionalFormatting>
  <conditionalFormatting sqref="B105">
    <cfRule type="expression" dxfId="186" priority="335" stopIfTrue="1">
      <formula>COUNTIF($C$97:$C$104,"x")=8</formula>
    </cfRule>
  </conditionalFormatting>
  <conditionalFormatting sqref="B106:B148">
    <cfRule type="expression" dxfId="185" priority="339" stopIfTrue="1">
      <formula>COUNTIF($D$97:$F$104,"x")&gt;=1</formula>
    </cfRule>
    <cfRule type="expression" dxfId="184" priority="340" stopIfTrue="1">
      <formula>COUNTIF($C$97:$C$104,"x")=8</formula>
    </cfRule>
  </conditionalFormatting>
  <conditionalFormatting sqref="B80:B94">
    <cfRule type="expression" dxfId="183" priority="341" stopIfTrue="1">
      <formula>COUNTIF($D$50:$F$57,"x")&gt;=1</formula>
    </cfRule>
    <cfRule type="expression" dxfId="182" priority="342" stopIfTrue="1">
      <formula>COUNTIF($C$50:$C$57,"x")=8</formula>
    </cfRule>
  </conditionalFormatting>
  <conditionalFormatting sqref="K96">
    <cfRule type="cellIs" dxfId="181" priority="164" stopIfTrue="1" operator="equal">
      <formula>"Specificeer: Binnen- of buitenschools =&gt;"</formula>
    </cfRule>
  </conditionalFormatting>
  <conditionalFormatting sqref="B43:B45">
    <cfRule type="expression" dxfId="180" priority="343" stopIfTrue="1">
      <formula>COUNTIF($D$38:$F$41,"x")&gt;=1</formula>
    </cfRule>
    <cfRule type="expression" dxfId="179" priority="344" stopIfTrue="1">
      <formula>COUNTIF($C$38:$C$41,"x")=4</formula>
    </cfRule>
  </conditionalFormatting>
  <conditionalFormatting sqref="K97:K104">
    <cfRule type="cellIs" dxfId="178" priority="163" stopIfTrue="1" operator="equal">
      <formula>"Specificeer: Binnen- of buitenschools =&gt;"</formula>
    </cfRule>
  </conditionalFormatting>
  <conditionalFormatting sqref="B32:B34">
    <cfRule type="expression" dxfId="177" priority="103" stopIfTrue="1">
      <formula>COUNTIF($D$25:$F$31,"x")&gt;=1</formula>
    </cfRule>
    <cfRule type="expression" dxfId="176" priority="104" stopIfTrue="1">
      <formula>COUNTIF($C$25:$C$31,"x")=7</formula>
    </cfRule>
  </conditionalFormatting>
  <conditionalFormatting sqref="C7:F7">
    <cfRule type="expression" dxfId="175" priority="348" stopIfTrue="1">
      <formula>AND(#REF!="x",#REF!="x")</formula>
    </cfRule>
  </conditionalFormatting>
  <conditionalFormatting sqref="H1:H1048576">
    <cfRule type="expression" dxfId="174" priority="12" stopIfTrue="1">
      <formula>OR($G1="x",$I1="x")</formula>
    </cfRule>
  </conditionalFormatting>
  <conditionalFormatting sqref="C1:C1048576">
    <cfRule type="expression" dxfId="173" priority="2" stopIfTrue="1">
      <formula>OR($D1="x",OR($E1="x",$F1="x"))</formula>
    </cfRule>
    <cfRule type="cellIs" dxfId="172" priority="13" stopIfTrue="1" operator="equal">
      <formula>"x"</formula>
    </cfRule>
  </conditionalFormatting>
  <conditionalFormatting sqref="D1:D1048576">
    <cfRule type="expression" dxfId="171" priority="10" stopIfTrue="1">
      <formula>OR($C1="x",OR($E1="x",$F1="x"))</formula>
    </cfRule>
    <cfRule type="cellIs" dxfId="170" priority="11" stopIfTrue="1" operator="equal">
      <formula>"x"</formula>
    </cfRule>
  </conditionalFormatting>
  <conditionalFormatting sqref="E1:E1048576">
    <cfRule type="expression" dxfId="169" priority="3" stopIfTrue="1">
      <formula>OR($C1="x",OR($D1="x",$F1="x"))</formula>
    </cfRule>
    <cfRule type="cellIs" dxfId="168" priority="4" stopIfTrue="1" operator="equal">
      <formula>"x"</formula>
    </cfRule>
  </conditionalFormatting>
  <conditionalFormatting sqref="F1:F65535">
    <cfRule type="expression" dxfId="167" priority="8" stopIfTrue="1">
      <formula>COUNTIF($C1:$E1,"x")&gt;=1</formula>
    </cfRule>
    <cfRule type="cellIs" dxfId="166" priority="9" stopIfTrue="1" operator="equal">
      <formula>"x"</formula>
    </cfRule>
  </conditionalFormatting>
  <conditionalFormatting sqref="F65536">
    <cfRule type="expression" dxfId="165" priority="525" stopIfTrue="1">
      <formula>COUNTIF($C65536:$E65537,"x")&gt;=1</formula>
    </cfRule>
    <cfRule type="cellIs" dxfId="164" priority="526" stopIfTrue="1" operator="equal">
      <formula>"x"</formula>
    </cfRule>
  </conditionalFormatting>
  <conditionalFormatting sqref="I1:I1048576">
    <cfRule type="expression" dxfId="163" priority="5" stopIfTrue="1">
      <formula>OR($G1="x",$H1="x")</formula>
    </cfRule>
    <cfRule type="expression" dxfId="162" priority="6" stopIfTrue="1">
      <formula>AND(OR($E1="x",$F1="x"),$I1="x")</formula>
    </cfRule>
    <cfRule type="expression" dxfId="161" priority="7" stopIfTrue="1">
      <formula>AND(OR($C1="x",$D1="x"),$I1="x")</formula>
    </cfRule>
  </conditionalFormatting>
  <conditionalFormatting sqref="K106">
    <cfRule type="cellIs" dxfId="160" priority="1" stopIfTrue="1" operator="equal">
      <formula>"Specificeer: Binnen- of buitenschools =&gt;"</formula>
    </cfRule>
  </conditionalFormatting>
  <dataValidations count="15">
    <dataValidation type="list" allowBlank="1" showDropDown="1" showInputMessage="1" showErrorMessage="1" errorTitle="Invoer" error="Vul alleen een 'x' in_x000a_(zonder spaties)" promptTitle="Optioneel: ontwikkelpunt?" prompt="Vul een 'x' in indien dit voor uw school een ontwikkelpunt is" sqref="J117:J120 J122:J131 J133:J134 J136:J141 J143:J147 J150:J151 J18:J21 J25:J34 J38:J41 J43:J46 J50:J57 J60:J67 J69:J78 J81:J89 J91:J93 J97:J104 J8:J15 J112:J115 J107:J110">
      <formula1>"x"</formula1>
    </dataValidation>
    <dataValidation type="list" allowBlank="1" showDropDown="1" showErrorMessage="1" errorTitle="Invoer" error="Let er op dat u alleen een 'x' invoert (zonder spaties of iets dergelijks)" promptTitle="Niet gerealiseerd?" prompt="Vul een 'x' in onder 'Niet'" sqref="C150:C151 C117:C120 C122:C131 C133:C134 C136:C141 C143:C147 C112:C114 C81 C25:C34 C38:C41 C43:C46 C50:C57 C60:C67 C69:C78 C107:C110 C91:C93 C97:C104 C83:C89 C18:C21 C8:C11 C13:C15">
      <formula1>"x"</formula1>
    </dataValidation>
    <dataValidation type="list" allowBlank="1" showDropDown="1" showErrorMessage="1" errorTitle="Invoer" error="Let er op dat u alleen een 'x' invoert (zonder spaties of iets dergelijks)" promptTitle="Enigszins gerealiseerd?" prompt="Vul een 'x' in onder 'Enigszins'" sqref="D150:D151 D117:D120 D122:D131 D133:D134 D136:D141 D143:D147 D112:D114 D81 D25:D34 D38:D41 D43:D46 D50:D57 D60:D67 D69:D78 D107:D110 D91:D93 D97:D104 D83:D89 D18:D21 D8:D11 D13:D15">
      <formula1>"x"</formula1>
    </dataValidation>
    <dataValidation type="list" allowBlank="1" showDropDown="1" showErrorMessage="1" errorTitle="Invoer" error="Let er op dat u alleen een 'x' invoert (zonder spaties of iets dergelijks)" promptTitle="Grotendeels gerealiseerd?" prompt="Vul een 'x' in onder 'Grotendeels'" sqref="E150:E151 E117:E120 E122:E131 E133:E134 E136:E141 E143:E147 E112:E114 E81 E25:E34 E38:E41 E43:E46 E50:E57 E60:E67 E69:E78 E107:E110 E91:E93 E97:E104 E83:E89 E18:E21 E8:E11 E13:E15">
      <formula1>"x"</formula1>
    </dataValidation>
    <dataValidation type="list" allowBlank="1" showDropDown="1" showErrorMessage="1" errorTitle="Invoer" error="Let er op dat u alleen een 'x' invoert (zonder spaties of iets dergelijks)" promptTitle="Volledig gerealiseerd?" prompt="Vul een 'x' in onder 'Volledig'_x000a_" sqref="F150:F151 F117:F120 F122:F131 F133:F134 F136:F141 F143:F147 F112:F114 F81 F25:F34 F38:F41 F43:F46 F50:F57 F60:F67 F69:F78 F107:F110 F91:F93 F97:F104 F83:F89 F18:F21 F8:F11 F13:F15">
      <formula1>"x"</formula1>
    </dataValidation>
    <dataValidation type="list" allowBlank="1" showDropDown="1" showErrorMessage="1" errorTitle="Invoer" error="Vul alleen een 'x' in_x000a_(zonder spaties)" promptTitle="Niet belangrijk?" prompt="Vul een 'x' in onder 'Niet belangrijk'" sqref="G117:G120 G122:G131 G133:G134 G136:G141 G143:G147 G150:G151 G18:G21 G25:G34 G38:G41 G43:G46 G50:G57 G60:G67 G69:G78 G81:G89 G91:G93 G97:G104 G8:G15 G112:G115 G107:G110">
      <formula1>"x"</formula1>
    </dataValidation>
    <dataValidation type="list" allowBlank="1" showDropDown="1" showErrorMessage="1" errorTitle="Invoer" error="Vul alleen een 'x' in_x000a_(zonder spaties)" promptTitle="Beetje belangrijk?" prompt="Vul een 'x' in onder 'Beetje belangrijk'" sqref="H117:H120 H122:H131 H133:H134 H136:H141 H143:H147 H150:H151 H18:H21 H25:H34 H38:H41 H43:H46 H50:H57 H60:H67 H69:H78 H81:H89 H91:H93 H97:H104 H8:H15 H112:H115 H107:H110">
      <formula1>"x"</formula1>
    </dataValidation>
    <dataValidation type="list" allowBlank="1" showDropDown="1" showErrorMessage="1" errorTitle="Invoer" error="Vul alleen een 'x' in_x000a_(zonder spaties)" promptTitle="Belangrijk?" prompt="Vul een 'x' in onder 'Belangrijk'" sqref="I117:I120 I122:I131 I133:I134 I136:I141 I143:I147 I150:I151 I18:I21 I25:I34 I38:I41 I43:I46 I50:I57 I60:I67 I69:I78 I81:I89 I91:I93 I97:I104 I8:I15 I112:I115 I107:I110">
      <formula1>"x"</formula1>
    </dataValidation>
    <dataValidation allowBlank="1" showErrorMessage="1" promptTitle="Toelichting" prompt="U kunt hier uw antwoord toelichten bij dit item" sqref="K150:K151 K117:K120 K122:K131 K133:K134 K136:K141 K143:K147 K25:K34 K38:K41 K43:K46 K50:K57 K60:K67 K69:K78 K81:K89 K91:K93 K18:K21 K112:K115 K8:K15 K107:K110"/>
    <dataValidation allowBlank="1" showErrorMessage="1" sqref="B82"/>
    <dataValidation type="list" allowBlank="1" showErrorMessage="1" promptTitle="Toelichting" prompt="U kunt hier uw antwoord toelichten bij dit item" sqref="K97:K104">
      <formula1>"Binnenschools,Buitenschools"</formula1>
    </dataValidation>
    <dataValidation type="list" allowBlank="1" showDropDown="1" showInputMessage="1" showErrorMessage="1" errorTitle="Invoer" error="Let er op dat u alleen een 'x' invoert (zonder spaties of iets dergelijks)" promptTitle="Voldoende tijd" prompt="Ter indicatie: _x000a_- Voor een binnenschoolse plusgroep minimaal anderhalf uur, maar bij voorkeur één dagdeel. _x000a_- Voor een bovenschoolse plusgroep minimaal één dagdeel." sqref="C115">
      <formula1>"x"</formula1>
    </dataValidation>
    <dataValidation type="list" allowBlank="1" showDropDown="1" showInputMessage="1" showErrorMessage="1" errorTitle="Onjuiste invoer" error="Vul een 'x' in." promptTitle="Voldoende tijd" prompt="Ter indicatie: _x000a_- Voor een binnenschoolse plusgroep minimaal anderhalf uur, maar bij voorkeur één dagdeel. _x000a_- Voor een bovenschoolse plusgroep minimaal één dagdeel." sqref="D115:F115">
      <formula1>"x"</formula1>
    </dataValidation>
    <dataValidation type="list" allowBlank="1" showDropDown="1" showInputMessage="1" showErrorMessage="1" errorTitle="Onjuiste invoer" error="Vul een 'x' in." promptTitle="Verrijkingsstof" prompt="Met verrijkingsstof wordt andere leerstof bedoeld dan reguliere leerstof uit een hoger leerjaar. Het gaat om het aanbieden van leerstof die aansluit bij de specifieke leereigenschappen van (hoog)begaafde leerlingen, dus niet uit een hoger leerjaar." sqref="C82:F82">
      <formula1>"x"</formula1>
    </dataValidation>
    <dataValidation type="list" allowBlank="1" showDropDown="1" showInputMessage="1" showErrorMessage="1" errorTitle="Onjuiste invoer" error="Vul een 'x' in" promptTitle="Overige begeleidingsmaatregelen" prompt="Zoals: vrijstelling voor het reguliere aanbod, deelname aan externe voorzieningen, een mentor voor (hoog)begaafde leerlingen, of andere nog niet genoemde mogelijkheden" sqref="C12:F12">
      <formula1>"x"</formula1>
    </dataValidation>
  </dataValidations>
  <hyperlinks>
    <hyperlink ref="B105" location="vraag62" tooltip="Ga naar vraag 3.43, indien van toepassing" display="vraag62"/>
    <hyperlink ref="B42" location="vraag36" tooltip="Ga naar vraag 3.17, indien van toepassing" display="vraag36"/>
    <hyperlink ref="B153" location="start_4" tooltip="Deel 4: Evaluatie" display="&gt;&gt; Volgende - Deel 4: Evaluatie"/>
    <hyperlink ref="B33" r:id="rId2" tooltip="Download via deze link de Versnellingswenselijkheidslijst (VWL)"/>
    <hyperlink ref="B38" r:id="rId3" tooltip="Informatie over: Compacten en verrijken van de rekenles"/>
    <hyperlink ref="C59:K59" r:id="rId4" tooltip="Overzicht verrijkingsmaterialen" display="Klik hier voor een overzicht van beschikbare Leermiddelen"/>
    <hyperlink ref="C48:K48" r:id="rId5" tooltip="Informatie over: Verrijken" display="Klik hier voor informatie over Verrijken"/>
    <hyperlink ref="B79:I79" location="vraag47" tooltip="Ga naar vraag 47, indien van toepassing" display="Indien u bji vraag 37 bij alle groepen 'nee' heeft ingevuld, kunt u nu verder gaan met vraag 47 "/>
    <hyperlink ref="C36:K36" r:id="rId6" tooltip="Informatie over: Compacten" display="Klik hier voor informatie over Compacten"/>
    <hyperlink ref="C23:K23" r:id="rId7" tooltip="Informatie over: Versnellen" display="Klik hier voor informatie over Versnellen"/>
    <hyperlink ref="B79:K79" location="vraag47" tooltip="Ga naar vraag 3.28, indien van toepassing" display="vraag47"/>
    <hyperlink ref="B39" r:id="rId8" tooltip="Informatie over 'Compacten en verrijken van taal'"/>
  </hyperlinks>
  <pageMargins left="0.47244094488188981" right="0.43307086614173229" top="0.39370078740157483" bottom="0.27559055118110237" header="0.51181102362204722" footer="0.27559055118110237"/>
  <pageSetup paperSize="9" orientation="landscape" r:id="rId9"/>
  <headerFooter alignWithMargins="0">
    <oddFooter>&amp;L&amp;8&amp;K00-046© SLO, 2010&amp;R&amp;8&amp;K00-046Digitale checkilist '(Hoog)begaafdenwijzer Basisonderwijs'</oddFooter>
  </headerFooter>
  <rowBreaks count="4" manualBreakCount="4">
    <brk id="16" max="16383" man="1"/>
    <brk id="35" max="16383" man="1"/>
    <brk id="94" max="16383" man="1"/>
    <brk id="120" max="16383" man="1"/>
  </rowBreaks>
  <ignoredErrors>
    <ignoredError sqref="B105 B79 B42 K97 K98:K10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CB0076"/>
  </sheetPr>
  <dimension ref="A1:O2873"/>
  <sheetViews>
    <sheetView zoomScaleNormal="100" workbookViewId="0">
      <pane ySplit="5" topLeftCell="A6" activePane="bottomLeft" state="frozen"/>
      <selection activeCell="D7" sqref="D7"/>
      <selection pane="bottomLeft" activeCell="C8" sqref="C8"/>
    </sheetView>
  </sheetViews>
  <sheetFormatPr defaultColWidth="0" defaultRowHeight="12.75" zeroHeight="1"/>
  <cols>
    <col min="1" max="1" width="4.42578125" style="2" customWidth="1"/>
    <col min="2" max="2" width="53.140625" customWidth="1"/>
    <col min="3" max="6" width="3.7109375" customWidth="1"/>
    <col min="7" max="7" width="3.7109375" style="3" customWidth="1"/>
    <col min="8" max="9" width="3.7109375" customWidth="1"/>
    <col min="10" max="10" width="3.5703125" style="1" customWidth="1"/>
    <col min="11" max="11" width="53.140625" customWidth="1"/>
    <col min="12" max="12" width="3" style="8" hidden="1" customWidth="1"/>
    <col min="13" max="13" width="13.140625" style="73" bestFit="1" customWidth="1"/>
    <col min="14" max="14" width="1.7109375" style="5" customWidth="1"/>
    <col min="15" max="16384" width="0" style="5" hidden="1"/>
  </cols>
  <sheetData>
    <row r="1" spans="1:14" ht="26.25" customHeight="1" thickBot="1">
      <c r="A1" s="759" t="s">
        <v>75</v>
      </c>
      <c r="B1" s="760"/>
      <c r="C1" s="760"/>
      <c r="D1" s="760"/>
      <c r="E1" s="760"/>
      <c r="F1" s="760"/>
      <c r="G1" s="760"/>
      <c r="H1" s="760"/>
      <c r="I1" s="760"/>
      <c r="J1" s="760"/>
      <c r="K1" s="761"/>
      <c r="M1" s="94"/>
      <c r="N1" s="14"/>
    </row>
    <row r="2" spans="1:14" ht="15.75">
      <c r="A2" s="764"/>
      <c r="B2" s="764"/>
      <c r="C2" s="764"/>
      <c r="D2" s="764"/>
      <c r="E2" s="764"/>
      <c r="F2" s="764"/>
      <c r="G2" s="764"/>
      <c r="H2" s="764"/>
      <c r="I2" s="764"/>
      <c r="J2" s="764"/>
      <c r="K2" s="764"/>
      <c r="M2" s="94"/>
      <c r="N2" s="14"/>
    </row>
    <row r="3" spans="1:14" ht="22.5" customHeight="1">
      <c r="A3" s="86"/>
      <c r="B3" s="63"/>
      <c r="C3" s="806" t="s">
        <v>222</v>
      </c>
      <c r="D3" s="807"/>
      <c r="E3" s="807"/>
      <c r="F3" s="808"/>
      <c r="G3" s="806" t="s">
        <v>223</v>
      </c>
      <c r="H3" s="807"/>
      <c r="I3" s="808"/>
      <c r="J3" s="63"/>
      <c r="K3" s="63"/>
      <c r="M3" s="94"/>
      <c r="N3" s="14"/>
    </row>
    <row r="4" spans="1:14" ht="70.5" customHeight="1">
      <c r="A4" s="748" t="s">
        <v>84</v>
      </c>
      <c r="B4" s="749"/>
      <c r="C4" s="205" t="s">
        <v>218</v>
      </c>
      <c r="D4" s="198" t="s">
        <v>219</v>
      </c>
      <c r="E4" s="199" t="s">
        <v>220</v>
      </c>
      <c r="F4" s="222" t="s">
        <v>221</v>
      </c>
      <c r="G4" s="312" t="s">
        <v>141</v>
      </c>
      <c r="H4" s="200" t="s">
        <v>436</v>
      </c>
      <c r="I4" s="206" t="s">
        <v>142</v>
      </c>
      <c r="J4" s="746" t="s">
        <v>143</v>
      </c>
      <c r="K4" s="762" t="s">
        <v>420</v>
      </c>
      <c r="M4" s="94"/>
      <c r="N4" s="14"/>
    </row>
    <row r="5" spans="1:14">
      <c r="A5" s="813"/>
      <c r="B5" s="814"/>
      <c r="C5" s="292">
        <v>0</v>
      </c>
      <c r="D5" s="519">
        <v>1</v>
      </c>
      <c r="E5" s="189">
        <v>2</v>
      </c>
      <c r="F5" s="293">
        <v>3</v>
      </c>
      <c r="G5" s="292">
        <v>0</v>
      </c>
      <c r="H5" s="189">
        <v>1</v>
      </c>
      <c r="I5" s="293">
        <v>2</v>
      </c>
      <c r="J5" s="765"/>
      <c r="K5" s="809"/>
      <c r="M5" s="94"/>
      <c r="N5" s="14"/>
    </row>
    <row r="6" spans="1:14" ht="24" customHeight="1">
      <c r="A6" s="307"/>
      <c r="B6" s="757" t="s">
        <v>76</v>
      </c>
      <c r="C6" s="757"/>
      <c r="D6" s="757"/>
      <c r="E6" s="757"/>
      <c r="F6" s="757"/>
      <c r="G6" s="757"/>
      <c r="H6" s="757"/>
      <c r="I6" s="757"/>
      <c r="J6" s="757"/>
      <c r="K6" s="758"/>
      <c r="M6" s="94"/>
      <c r="N6" s="14"/>
    </row>
    <row r="7" spans="1:14" ht="25.5" customHeight="1">
      <c r="A7" s="223" t="s">
        <v>178</v>
      </c>
      <c r="B7" s="214" t="s">
        <v>77</v>
      </c>
      <c r="C7" s="273"/>
      <c r="D7" s="215"/>
      <c r="E7" s="215"/>
      <c r="F7" s="216"/>
      <c r="G7" s="273"/>
      <c r="H7" s="215"/>
      <c r="I7" s="216"/>
      <c r="J7" s="272"/>
      <c r="K7" s="311"/>
      <c r="M7" s="94"/>
      <c r="N7" s="14"/>
    </row>
    <row r="8" spans="1:14">
      <c r="A8" s="224" t="s">
        <v>297</v>
      </c>
      <c r="B8" s="201" t="s">
        <v>78</v>
      </c>
      <c r="C8" s="389"/>
      <c r="D8" s="479"/>
      <c r="E8" s="90"/>
      <c r="F8" s="207"/>
      <c r="G8" s="219"/>
      <c r="H8" s="90"/>
      <c r="I8" s="207"/>
      <c r="J8" s="361"/>
      <c r="K8" s="493"/>
      <c r="L8" s="8" t="s">
        <v>419</v>
      </c>
      <c r="M8" s="92" t="str">
        <f t="shared" ref="M8:M26" si="0">IF(OR(COUNTIF(C8:F8,"x")&gt;1,COUNTIF(G8:I8,"x")&gt;1),"Kies één optie",IF(AND(OR(C8="x",D8="x",E8="x",F8="x"),OR(G8="x",H8="x",I8="x")),"","&lt;&lt;"))</f>
        <v>&lt;&lt;</v>
      </c>
      <c r="N8" s="14"/>
    </row>
    <row r="9" spans="1:14">
      <c r="A9" s="224" t="s">
        <v>297</v>
      </c>
      <c r="B9" s="201" t="s">
        <v>79</v>
      </c>
      <c r="C9" s="389"/>
      <c r="D9" s="479"/>
      <c r="E9" s="90"/>
      <c r="F9" s="207"/>
      <c r="G9" s="219"/>
      <c r="H9" s="90"/>
      <c r="I9" s="207"/>
      <c r="J9" s="361"/>
      <c r="K9" s="493"/>
      <c r="L9" s="8" t="s">
        <v>419</v>
      </c>
      <c r="M9" s="92" t="str">
        <f t="shared" si="0"/>
        <v>&lt;&lt;</v>
      </c>
      <c r="N9" s="14"/>
    </row>
    <row r="10" spans="1:14">
      <c r="A10" s="224" t="s">
        <v>297</v>
      </c>
      <c r="B10" s="201" t="s">
        <v>80</v>
      </c>
      <c r="C10" s="389"/>
      <c r="D10" s="479"/>
      <c r="E10" s="90"/>
      <c r="F10" s="207"/>
      <c r="G10" s="219"/>
      <c r="H10" s="90"/>
      <c r="I10" s="207"/>
      <c r="J10" s="361"/>
      <c r="K10" s="493"/>
      <c r="L10" s="8" t="s">
        <v>419</v>
      </c>
      <c r="M10" s="92" t="str">
        <f t="shared" si="0"/>
        <v>&lt;&lt;</v>
      </c>
      <c r="N10" s="14"/>
    </row>
    <row r="11" spans="1:14">
      <c r="A11" s="224" t="s">
        <v>297</v>
      </c>
      <c r="B11" s="201" t="s">
        <v>81</v>
      </c>
      <c r="C11" s="389"/>
      <c r="D11" s="479"/>
      <c r="E11" s="90"/>
      <c r="F11" s="207"/>
      <c r="G11" s="219"/>
      <c r="H11" s="90"/>
      <c r="I11" s="207"/>
      <c r="J11" s="361"/>
      <c r="K11" s="493"/>
      <c r="L11" s="8" t="s">
        <v>419</v>
      </c>
      <c r="M11" s="92" t="str">
        <f t="shared" si="0"/>
        <v>&lt;&lt;</v>
      </c>
      <c r="N11" s="14"/>
    </row>
    <row r="12" spans="1:14">
      <c r="A12" s="224" t="s">
        <v>297</v>
      </c>
      <c r="B12" s="201" t="s">
        <v>82</v>
      </c>
      <c r="C12" s="389"/>
      <c r="D12" s="479"/>
      <c r="E12" s="90"/>
      <c r="F12" s="207"/>
      <c r="G12" s="219"/>
      <c r="H12" s="90"/>
      <c r="I12" s="207"/>
      <c r="J12" s="361"/>
      <c r="K12" s="493"/>
      <c r="L12" s="8" t="s">
        <v>419</v>
      </c>
      <c r="M12" s="92" t="str">
        <f t="shared" si="0"/>
        <v>&lt;&lt;</v>
      </c>
      <c r="N12" s="14"/>
    </row>
    <row r="13" spans="1:14">
      <c r="A13" s="224" t="s">
        <v>297</v>
      </c>
      <c r="B13" s="201" t="s">
        <v>86</v>
      </c>
      <c r="C13" s="389"/>
      <c r="D13" s="479"/>
      <c r="E13" s="90"/>
      <c r="F13" s="207"/>
      <c r="G13" s="219"/>
      <c r="H13" s="90"/>
      <c r="I13" s="207"/>
      <c r="J13" s="378"/>
      <c r="K13" s="494"/>
      <c r="L13" s="8" t="s">
        <v>419</v>
      </c>
      <c r="M13" s="92" t="str">
        <f t="shared" si="0"/>
        <v>&lt;&lt;</v>
      </c>
      <c r="N13" s="14"/>
    </row>
    <row r="14" spans="1:14" ht="59.25" customHeight="1">
      <c r="A14" s="226" t="s">
        <v>180</v>
      </c>
      <c r="B14" s="227" t="s">
        <v>400</v>
      </c>
      <c r="C14" s="389"/>
      <c r="D14" s="479"/>
      <c r="E14" s="90"/>
      <c r="F14" s="207"/>
      <c r="G14" s="219"/>
      <c r="H14" s="90"/>
      <c r="I14" s="207"/>
      <c r="J14" s="368"/>
      <c r="K14" s="495"/>
      <c r="L14" s="8" t="s">
        <v>419</v>
      </c>
      <c r="M14" s="92" t="str">
        <f>IF(OR(COUNTIF(C14:F14,"x")&gt;1,COUNTIF(G14:I14,"x")&gt;1),"Kies één optie",IF(AND(OR(C14="x",D14="x",E14="x",F14="x"),OR(G14="x",H14="x",I14="x")),"","&lt;&lt;"))</f>
        <v>&lt;&lt;</v>
      </c>
      <c r="N14" s="14"/>
    </row>
    <row r="15" spans="1:14" ht="36" customHeight="1">
      <c r="A15" s="226" t="s">
        <v>188</v>
      </c>
      <c r="B15" s="227" t="s">
        <v>401</v>
      </c>
      <c r="C15" s="389"/>
      <c r="D15" s="479"/>
      <c r="E15" s="90"/>
      <c r="F15" s="207"/>
      <c r="G15" s="219"/>
      <c r="H15" s="90"/>
      <c r="I15" s="207"/>
      <c r="J15" s="368"/>
      <c r="K15" s="495"/>
      <c r="L15" s="8" t="s">
        <v>419</v>
      </c>
      <c r="M15" s="92" t="str">
        <f t="shared" si="0"/>
        <v>&lt;&lt;</v>
      </c>
      <c r="N15" s="14"/>
    </row>
    <row r="16" spans="1:14" ht="36" customHeight="1">
      <c r="A16" s="291" t="s">
        <v>373</v>
      </c>
      <c r="B16" s="204" t="s">
        <v>402</v>
      </c>
      <c r="C16" s="313"/>
      <c r="D16" s="483"/>
      <c r="E16" s="308"/>
      <c r="F16" s="314"/>
      <c r="G16" s="313"/>
      <c r="H16" s="308"/>
      <c r="I16" s="314"/>
      <c r="J16" s="379"/>
      <c r="K16" s="497"/>
      <c r="L16" s="8" t="s">
        <v>419</v>
      </c>
      <c r="M16" s="92" t="str">
        <f t="shared" si="0"/>
        <v>&lt;&lt;</v>
      </c>
      <c r="N16" s="14"/>
    </row>
    <row r="17" spans="1:15" ht="6" customHeight="1">
      <c r="A17" s="787"/>
      <c r="B17" s="787"/>
      <c r="C17" s="787"/>
      <c r="D17" s="787"/>
      <c r="E17" s="787"/>
      <c r="F17" s="787"/>
      <c r="G17" s="787"/>
      <c r="H17" s="787"/>
      <c r="I17" s="787"/>
      <c r="J17" s="787"/>
      <c r="K17" s="787"/>
      <c r="M17" s="92"/>
      <c r="N17" s="14"/>
      <c r="O17" s="14"/>
    </row>
    <row r="18" spans="1:15" ht="24" customHeight="1">
      <c r="A18" s="307"/>
      <c r="B18" s="767" t="s">
        <v>92</v>
      </c>
      <c r="C18" s="767"/>
      <c r="D18" s="767"/>
      <c r="E18" s="767"/>
      <c r="F18" s="767"/>
      <c r="G18" s="767"/>
      <c r="H18" s="767"/>
      <c r="I18" s="767"/>
      <c r="J18" s="767"/>
      <c r="K18" s="768"/>
      <c r="L18" s="13">
        <f>COUNTIF(L7:L16,"x")</f>
        <v>9</v>
      </c>
      <c r="M18" s="92"/>
      <c r="N18" s="14"/>
    </row>
    <row r="19" spans="1:15" ht="25.5" customHeight="1">
      <c r="A19" s="315" t="s">
        <v>374</v>
      </c>
      <c r="B19" s="316" t="s">
        <v>93</v>
      </c>
      <c r="C19" s="389"/>
      <c r="D19" s="479"/>
      <c r="E19" s="90"/>
      <c r="F19" s="207"/>
      <c r="G19" s="219"/>
      <c r="H19" s="90"/>
      <c r="I19" s="207"/>
      <c r="J19" s="359"/>
      <c r="K19" s="524"/>
      <c r="L19" s="8" t="s">
        <v>419</v>
      </c>
      <c r="M19" s="92" t="str">
        <f t="shared" si="0"/>
        <v>&lt;&lt;</v>
      </c>
      <c r="N19" s="14"/>
    </row>
    <row r="20" spans="1:15">
      <c r="A20" s="231" t="s">
        <v>375</v>
      </c>
      <c r="B20" s="232" t="s">
        <v>94</v>
      </c>
      <c r="C20" s="262"/>
      <c r="D20" s="238"/>
      <c r="E20" s="238"/>
      <c r="F20" s="239"/>
      <c r="G20" s="262"/>
      <c r="H20" s="238"/>
      <c r="I20" s="238"/>
      <c r="J20" s="360"/>
      <c r="K20" s="317"/>
      <c r="M20" s="92"/>
      <c r="N20" s="14"/>
    </row>
    <row r="21" spans="1:15">
      <c r="A21" s="224" t="s">
        <v>297</v>
      </c>
      <c r="B21" s="201" t="s">
        <v>736</v>
      </c>
      <c r="C21" s="389"/>
      <c r="D21" s="479"/>
      <c r="E21" s="90"/>
      <c r="F21" s="207"/>
      <c r="G21" s="219"/>
      <c r="H21" s="90"/>
      <c r="I21" s="207"/>
      <c r="J21" s="361"/>
      <c r="K21" s="493"/>
      <c r="L21" s="8" t="s">
        <v>419</v>
      </c>
      <c r="M21" s="92" t="str">
        <f t="shared" si="0"/>
        <v>&lt;&lt;</v>
      </c>
      <c r="N21" s="14"/>
    </row>
    <row r="22" spans="1:15">
      <c r="A22" s="224" t="s">
        <v>297</v>
      </c>
      <c r="B22" s="201" t="s">
        <v>403</v>
      </c>
      <c r="C22" s="389"/>
      <c r="D22" s="479"/>
      <c r="E22" s="90"/>
      <c r="F22" s="207"/>
      <c r="G22" s="219"/>
      <c r="H22" s="90"/>
      <c r="I22" s="207"/>
      <c r="J22" s="361"/>
      <c r="K22" s="493"/>
      <c r="L22" s="8" t="s">
        <v>419</v>
      </c>
      <c r="M22" s="92" t="str">
        <f t="shared" si="0"/>
        <v>&lt;&lt;</v>
      </c>
      <c r="N22" s="14"/>
    </row>
    <row r="23" spans="1:15">
      <c r="A23" s="224" t="s">
        <v>297</v>
      </c>
      <c r="B23" s="201" t="s">
        <v>97</v>
      </c>
      <c r="C23" s="389"/>
      <c r="D23" s="479"/>
      <c r="E23" s="90"/>
      <c r="F23" s="207"/>
      <c r="G23" s="219"/>
      <c r="H23" s="90"/>
      <c r="I23" s="207"/>
      <c r="J23" s="361"/>
      <c r="K23" s="493"/>
      <c r="L23" s="8" t="s">
        <v>419</v>
      </c>
      <c r="M23" s="92" t="str">
        <f t="shared" si="0"/>
        <v>&lt;&lt;</v>
      </c>
      <c r="N23" s="14"/>
    </row>
    <row r="24" spans="1:15">
      <c r="A24" s="224" t="s">
        <v>297</v>
      </c>
      <c r="B24" s="201" t="s">
        <v>98</v>
      </c>
      <c r="C24" s="389"/>
      <c r="D24" s="479"/>
      <c r="E24" s="90"/>
      <c r="F24" s="207"/>
      <c r="G24" s="219"/>
      <c r="H24" s="90"/>
      <c r="I24" s="207"/>
      <c r="J24" s="361"/>
      <c r="K24" s="493"/>
      <c r="L24" s="8" t="s">
        <v>419</v>
      </c>
      <c r="M24" s="92" t="str">
        <f t="shared" si="0"/>
        <v>&lt;&lt;</v>
      </c>
      <c r="N24" s="14"/>
    </row>
    <row r="25" spans="1:15">
      <c r="A25" s="224" t="s">
        <v>297</v>
      </c>
      <c r="B25" s="201" t="s">
        <v>99</v>
      </c>
      <c r="C25" s="389"/>
      <c r="D25" s="479"/>
      <c r="E25" s="90"/>
      <c r="F25" s="207"/>
      <c r="G25" s="219"/>
      <c r="H25" s="90"/>
      <c r="I25" s="207"/>
      <c r="J25" s="361"/>
      <c r="K25" s="493"/>
      <c r="L25" s="8" t="s">
        <v>419</v>
      </c>
      <c r="M25" s="92" t="str">
        <f t="shared" si="0"/>
        <v>&lt;&lt;</v>
      </c>
      <c r="N25" s="14"/>
    </row>
    <row r="26" spans="1:15">
      <c r="A26" s="225" t="s">
        <v>297</v>
      </c>
      <c r="B26" s="204" t="s">
        <v>100</v>
      </c>
      <c r="C26" s="397"/>
      <c r="D26" s="506"/>
      <c r="E26" s="203"/>
      <c r="F26" s="210"/>
      <c r="G26" s="221"/>
      <c r="H26" s="203"/>
      <c r="I26" s="210"/>
      <c r="J26" s="362"/>
      <c r="K26" s="525"/>
      <c r="L26" s="8" t="s">
        <v>419</v>
      </c>
      <c r="M26" s="92" t="str">
        <f t="shared" si="0"/>
        <v>&lt;&lt;</v>
      </c>
      <c r="N26" s="14"/>
    </row>
    <row r="27" spans="1:15">
      <c r="A27" s="61"/>
      <c r="B27" s="28"/>
      <c r="C27" s="28"/>
      <c r="D27" s="28"/>
      <c r="E27" s="28"/>
      <c r="F27" s="28"/>
      <c r="G27" s="28"/>
      <c r="H27" s="28"/>
      <c r="I27" s="28"/>
      <c r="J27" s="28"/>
      <c r="K27" s="195"/>
      <c r="L27" s="13">
        <f>COUNTIF(L19:L26,"x")</f>
        <v>7</v>
      </c>
      <c r="M27" s="67"/>
      <c r="N27" s="14"/>
    </row>
    <row r="28" spans="1:15">
      <c r="A28" s="523"/>
      <c r="B28" s="518" t="s">
        <v>594</v>
      </c>
      <c r="C28" s="810" t="str">
        <f>IF(OR(COUNTIF(C8:F26,"x")&lt;L28,COUNTIF(G8:I26,"x")&lt;L28),"Nog niet alle vragen zijn (volledig) beantwoord","Ga verder met Deel 5")</f>
        <v>Nog niet alle vragen zijn (volledig) beantwoord</v>
      </c>
      <c r="D28" s="811"/>
      <c r="E28" s="811"/>
      <c r="F28" s="811"/>
      <c r="G28" s="811"/>
      <c r="H28" s="811"/>
      <c r="I28" s="811"/>
      <c r="J28" s="811"/>
      <c r="K28" s="812"/>
      <c r="L28" s="8">
        <f>COUNTIF(L8:L26,"x")</f>
        <v>16</v>
      </c>
      <c r="M28" s="67"/>
      <c r="N28" s="14"/>
    </row>
    <row r="29" spans="1:15">
      <c r="A29" s="61"/>
      <c r="B29" s="28"/>
      <c r="C29" s="28"/>
      <c r="D29" s="28"/>
      <c r="E29" s="28"/>
      <c r="F29" s="28"/>
      <c r="G29" s="28"/>
      <c r="H29" s="28"/>
      <c r="I29" s="28"/>
      <c r="J29" s="28"/>
      <c r="K29" s="28"/>
      <c r="M29" s="67"/>
      <c r="N29" s="14"/>
    </row>
    <row r="30" spans="1:15" ht="9" customHeight="1">
      <c r="A30" s="33"/>
      <c r="B30" s="31"/>
      <c r="C30" s="31"/>
      <c r="D30" s="31"/>
      <c r="E30" s="31"/>
      <c r="F30" s="31"/>
      <c r="G30" s="31"/>
      <c r="H30" s="31"/>
      <c r="I30" s="31"/>
      <c r="J30" s="31"/>
      <c r="K30" s="31"/>
      <c r="L30" s="25"/>
      <c r="M30" s="70"/>
      <c r="N30" s="14"/>
    </row>
    <row r="31" spans="1:15" ht="24" customHeight="1">
      <c r="A31" s="794" t="str">
        <f>IF(C28="Ga verder met Deel 5","","&lt;&lt; = nog niet (volledig) ingevuld: 'aanwezigheid' én 'mate van belang' ingevuld?")</f>
        <v>&lt;&lt; = nog niet (volledig) ingevuld: 'aanwezigheid' én 'mate van belang' ingevuld?</v>
      </c>
      <c r="B31" s="794"/>
      <c r="C31" s="794"/>
      <c r="D31" s="794"/>
      <c r="E31" s="794"/>
      <c r="F31" s="794"/>
      <c r="G31" s="794"/>
      <c r="H31" s="794"/>
      <c r="I31" s="794"/>
      <c r="J31" s="794"/>
      <c r="K31" s="794"/>
      <c r="L31" s="3"/>
      <c r="M31" s="71"/>
      <c r="N31" s="3"/>
    </row>
    <row r="32" spans="1:15" s="6" customFormat="1" hidden="1">
      <c r="A32" s="87"/>
      <c r="G32" s="3"/>
      <c r="J32" s="7"/>
      <c r="L32" s="20"/>
      <c r="M32" s="72"/>
    </row>
    <row r="33" spans="1:13" s="6" customFormat="1" hidden="1">
      <c r="A33" s="87"/>
      <c r="G33" s="3"/>
      <c r="J33" s="7"/>
      <c r="L33" s="20"/>
      <c r="M33" s="72"/>
    </row>
    <row r="34" spans="1:13" s="6" customFormat="1" hidden="1">
      <c r="A34" s="87"/>
      <c r="G34" s="3"/>
      <c r="J34" s="7"/>
      <c r="L34" s="20"/>
      <c r="M34" s="72"/>
    </row>
    <row r="35" spans="1:13" s="6" customFormat="1" hidden="1">
      <c r="A35" s="87"/>
      <c r="G35" s="3"/>
      <c r="J35" s="7"/>
      <c r="L35" s="20"/>
      <c r="M35" s="72"/>
    </row>
    <row r="36" spans="1:13" s="6" customFormat="1" hidden="1">
      <c r="A36" s="87"/>
      <c r="G36" s="3"/>
      <c r="J36" s="7"/>
      <c r="L36" s="20"/>
      <c r="M36" s="72"/>
    </row>
    <row r="37" spans="1:13" s="6" customFormat="1" hidden="1">
      <c r="A37" s="87"/>
      <c r="G37" s="3"/>
      <c r="J37" s="7"/>
      <c r="L37" s="20"/>
      <c r="M37" s="72"/>
    </row>
    <row r="38" spans="1:13" s="6" customFormat="1" hidden="1">
      <c r="A38" s="87"/>
      <c r="G38" s="3"/>
      <c r="J38" s="7"/>
      <c r="L38" s="20"/>
      <c r="M38" s="72"/>
    </row>
    <row r="39" spans="1:13" s="6" customFormat="1" hidden="1">
      <c r="A39" s="87"/>
      <c r="G39" s="3"/>
      <c r="J39" s="7"/>
      <c r="L39" s="20"/>
      <c r="M39" s="72"/>
    </row>
    <row r="40" spans="1:13" s="6" customFormat="1" hidden="1">
      <c r="A40" s="87"/>
      <c r="G40" s="3"/>
      <c r="J40" s="7"/>
      <c r="L40" s="20"/>
      <c r="M40" s="72"/>
    </row>
    <row r="41" spans="1:13" s="6" customFormat="1" hidden="1">
      <c r="A41" s="87"/>
      <c r="G41" s="3"/>
      <c r="J41" s="7"/>
      <c r="L41" s="20"/>
      <c r="M41" s="72"/>
    </row>
    <row r="42" spans="1:13" s="6" customFormat="1" hidden="1">
      <c r="A42" s="87"/>
      <c r="G42" s="3"/>
      <c r="J42" s="7"/>
      <c r="L42" s="20"/>
      <c r="M42" s="72"/>
    </row>
    <row r="43" spans="1:13" s="6" customFormat="1" hidden="1">
      <c r="A43" s="87"/>
      <c r="G43" s="3"/>
      <c r="J43" s="7"/>
      <c r="L43" s="20"/>
      <c r="M43" s="72"/>
    </row>
    <row r="44" spans="1:13" s="6" customFormat="1" hidden="1">
      <c r="A44" s="87"/>
      <c r="G44" s="3"/>
      <c r="J44" s="7"/>
      <c r="L44" s="20"/>
      <c r="M44" s="72"/>
    </row>
    <row r="45" spans="1:13" s="6" customFormat="1" hidden="1">
      <c r="A45" s="87"/>
      <c r="G45" s="3"/>
      <c r="J45" s="7"/>
      <c r="L45" s="20"/>
      <c r="M45" s="72"/>
    </row>
    <row r="46" spans="1:13" s="6" customFormat="1" hidden="1">
      <c r="A46" s="87"/>
      <c r="G46" s="3"/>
      <c r="J46" s="7"/>
      <c r="L46" s="20"/>
      <c r="M46" s="72"/>
    </row>
    <row r="47" spans="1:13" s="6" customFormat="1" hidden="1">
      <c r="A47" s="87"/>
      <c r="G47" s="3"/>
      <c r="J47" s="7"/>
      <c r="L47" s="20"/>
      <c r="M47" s="72"/>
    </row>
    <row r="48" spans="1:13" s="6" customFormat="1" hidden="1">
      <c r="A48" s="87"/>
      <c r="G48" s="3"/>
      <c r="J48" s="7"/>
      <c r="L48" s="20"/>
      <c r="M48" s="72"/>
    </row>
    <row r="49" spans="1:13" s="6" customFormat="1" hidden="1">
      <c r="A49" s="87"/>
      <c r="G49" s="3"/>
      <c r="J49" s="7"/>
      <c r="L49" s="20"/>
      <c r="M49" s="72"/>
    </row>
    <row r="50" spans="1:13" s="6" customFormat="1" hidden="1">
      <c r="A50" s="87"/>
      <c r="G50" s="3"/>
      <c r="J50" s="7"/>
      <c r="L50" s="20"/>
      <c r="M50" s="72"/>
    </row>
    <row r="51" spans="1:13" s="6" customFormat="1" hidden="1">
      <c r="A51" s="87"/>
      <c r="G51" s="3"/>
      <c r="J51" s="7"/>
      <c r="L51" s="20"/>
      <c r="M51" s="72"/>
    </row>
    <row r="52" spans="1:13" s="6" customFormat="1" hidden="1">
      <c r="A52" s="87"/>
      <c r="G52" s="3"/>
      <c r="J52" s="7"/>
      <c r="L52" s="20"/>
      <c r="M52" s="72"/>
    </row>
    <row r="53" spans="1:13" s="6" customFormat="1" hidden="1">
      <c r="A53" s="87"/>
      <c r="G53" s="3"/>
      <c r="J53" s="7"/>
      <c r="L53" s="20"/>
      <c r="M53" s="72"/>
    </row>
    <row r="54" spans="1:13" s="6" customFormat="1" hidden="1">
      <c r="A54" s="87"/>
      <c r="G54" s="3"/>
      <c r="J54" s="7"/>
      <c r="L54" s="20"/>
      <c r="M54" s="72"/>
    </row>
    <row r="55" spans="1:13" s="6" customFormat="1" hidden="1">
      <c r="A55" s="87"/>
      <c r="G55" s="3"/>
      <c r="J55" s="7"/>
      <c r="L55" s="20"/>
      <c r="M55" s="72"/>
    </row>
    <row r="56" spans="1:13" s="6" customFormat="1" hidden="1">
      <c r="A56" s="87"/>
      <c r="G56" s="3"/>
      <c r="J56" s="7"/>
      <c r="L56" s="20"/>
      <c r="M56" s="72"/>
    </row>
    <row r="57" spans="1:13" s="6" customFormat="1" hidden="1">
      <c r="A57" s="87"/>
      <c r="G57" s="3"/>
      <c r="J57" s="7"/>
      <c r="L57" s="20"/>
      <c r="M57" s="72"/>
    </row>
    <row r="58" spans="1:13" s="6" customFormat="1" hidden="1">
      <c r="A58" s="87"/>
      <c r="G58" s="3"/>
      <c r="J58" s="7"/>
      <c r="L58" s="20"/>
      <c r="M58" s="72"/>
    </row>
    <row r="59" spans="1:13" s="6" customFormat="1" hidden="1">
      <c r="A59" s="87"/>
      <c r="G59" s="3"/>
      <c r="J59" s="7"/>
      <c r="L59" s="20"/>
      <c r="M59" s="72"/>
    </row>
    <row r="60" spans="1:13" s="6" customFormat="1" hidden="1">
      <c r="A60" s="87"/>
      <c r="G60" s="3"/>
      <c r="J60" s="7"/>
      <c r="L60" s="20"/>
      <c r="M60" s="72"/>
    </row>
    <row r="61" spans="1:13" s="6" customFormat="1" hidden="1">
      <c r="A61" s="87"/>
      <c r="G61" s="3"/>
      <c r="J61" s="7"/>
      <c r="L61" s="20"/>
      <c r="M61" s="72"/>
    </row>
    <row r="62" spans="1:13" s="6" customFormat="1" hidden="1">
      <c r="A62" s="87"/>
      <c r="G62" s="3"/>
      <c r="J62" s="7"/>
      <c r="L62" s="20"/>
      <c r="M62" s="72"/>
    </row>
    <row r="63" spans="1:13" s="6" customFormat="1" hidden="1">
      <c r="A63" s="87"/>
      <c r="G63" s="3"/>
      <c r="J63" s="7"/>
      <c r="L63" s="20"/>
      <c r="M63" s="72"/>
    </row>
    <row r="64" spans="1:13" s="6" customFormat="1" hidden="1">
      <c r="A64" s="87"/>
      <c r="G64" s="3"/>
      <c r="J64" s="7"/>
      <c r="L64" s="20"/>
      <c r="M64" s="72"/>
    </row>
    <row r="65" spans="1:13" s="6" customFormat="1" hidden="1">
      <c r="A65" s="87"/>
      <c r="G65" s="3"/>
      <c r="J65" s="7"/>
      <c r="L65" s="20"/>
      <c r="M65" s="72"/>
    </row>
    <row r="66" spans="1:13" s="6" customFormat="1" hidden="1">
      <c r="A66" s="87"/>
      <c r="G66" s="3"/>
      <c r="J66" s="7"/>
      <c r="L66" s="20"/>
      <c r="M66" s="72"/>
    </row>
    <row r="67" spans="1:13" s="6" customFormat="1" hidden="1">
      <c r="A67" s="87"/>
      <c r="G67" s="3"/>
      <c r="J67" s="7"/>
      <c r="L67" s="20"/>
      <c r="M67" s="72"/>
    </row>
    <row r="68" spans="1:13" s="6" customFormat="1" hidden="1">
      <c r="A68" s="87"/>
      <c r="G68" s="3"/>
      <c r="J68" s="7"/>
      <c r="L68" s="20"/>
      <c r="M68" s="72"/>
    </row>
    <row r="69" spans="1:13" s="6" customFormat="1" hidden="1">
      <c r="A69" s="87"/>
      <c r="G69" s="3"/>
      <c r="J69" s="7"/>
      <c r="L69" s="20"/>
      <c r="M69" s="72"/>
    </row>
    <row r="70" spans="1:13" s="6" customFormat="1" hidden="1">
      <c r="A70" s="87"/>
      <c r="G70" s="3"/>
      <c r="J70" s="7"/>
      <c r="L70" s="20"/>
      <c r="M70" s="72"/>
    </row>
    <row r="71" spans="1:13" s="6" customFormat="1" hidden="1">
      <c r="A71" s="87"/>
      <c r="G71" s="3"/>
      <c r="J71" s="7"/>
      <c r="L71" s="20"/>
      <c r="M71" s="72"/>
    </row>
    <row r="72" spans="1:13" s="6" customFormat="1" hidden="1">
      <c r="A72" s="87"/>
      <c r="G72" s="3"/>
      <c r="J72" s="7"/>
      <c r="L72" s="20"/>
      <c r="M72" s="72"/>
    </row>
    <row r="73" spans="1:13" s="6" customFormat="1" hidden="1">
      <c r="A73" s="87"/>
      <c r="G73" s="3"/>
      <c r="J73" s="7"/>
      <c r="L73" s="20"/>
      <c r="M73" s="72"/>
    </row>
    <row r="74" spans="1:13" s="6" customFormat="1" hidden="1">
      <c r="A74" s="87"/>
      <c r="G74" s="3"/>
      <c r="J74" s="7"/>
      <c r="L74" s="20"/>
      <c r="M74" s="72"/>
    </row>
    <row r="75" spans="1:13" s="6" customFormat="1" hidden="1">
      <c r="A75" s="87"/>
      <c r="G75" s="3"/>
      <c r="J75" s="7"/>
      <c r="L75" s="20"/>
      <c r="M75" s="72"/>
    </row>
    <row r="76" spans="1:13" s="6" customFormat="1" hidden="1">
      <c r="A76" s="87"/>
      <c r="G76" s="3"/>
      <c r="J76" s="7"/>
      <c r="L76" s="20"/>
      <c r="M76" s="72"/>
    </row>
    <row r="77" spans="1:13" s="6" customFormat="1" hidden="1">
      <c r="A77" s="87"/>
      <c r="G77" s="3"/>
      <c r="J77" s="7"/>
      <c r="L77" s="20"/>
      <c r="M77" s="72"/>
    </row>
    <row r="78" spans="1:13" s="6" customFormat="1" hidden="1">
      <c r="A78" s="87"/>
      <c r="G78" s="3"/>
      <c r="J78" s="7"/>
      <c r="L78" s="20"/>
      <c r="M78" s="72"/>
    </row>
    <row r="79" spans="1:13" s="6" customFormat="1" hidden="1">
      <c r="A79" s="87"/>
      <c r="G79" s="3"/>
      <c r="J79" s="7"/>
      <c r="L79" s="20"/>
      <c r="M79" s="72"/>
    </row>
    <row r="80" spans="1:13" s="6" customFormat="1" hidden="1">
      <c r="A80" s="87"/>
      <c r="G80" s="3"/>
      <c r="J80" s="7"/>
      <c r="L80" s="20"/>
      <c r="M80" s="72"/>
    </row>
    <row r="81" spans="1:13" s="6" customFormat="1" hidden="1">
      <c r="A81" s="87"/>
      <c r="G81" s="3"/>
      <c r="J81" s="7"/>
      <c r="L81" s="20"/>
      <c r="M81" s="72"/>
    </row>
    <row r="82" spans="1:13" s="6" customFormat="1" hidden="1">
      <c r="A82" s="87"/>
      <c r="G82" s="3"/>
      <c r="J82" s="7"/>
      <c r="L82" s="20"/>
      <c r="M82" s="72"/>
    </row>
    <row r="83" spans="1:13" s="6" customFormat="1" hidden="1">
      <c r="A83" s="87"/>
      <c r="G83" s="3"/>
      <c r="J83" s="7"/>
      <c r="L83" s="20"/>
      <c r="M83" s="72"/>
    </row>
    <row r="84" spans="1:13" s="6" customFormat="1" hidden="1">
      <c r="A84" s="87"/>
      <c r="G84" s="3"/>
      <c r="J84" s="7"/>
      <c r="L84" s="20"/>
      <c r="M84" s="72"/>
    </row>
    <row r="85" spans="1:13" s="6" customFormat="1" hidden="1">
      <c r="A85" s="87"/>
      <c r="G85" s="3"/>
      <c r="J85" s="7"/>
      <c r="L85" s="20"/>
      <c r="M85" s="72"/>
    </row>
    <row r="86" spans="1:13" s="6" customFormat="1" hidden="1">
      <c r="A86" s="87"/>
      <c r="G86" s="3"/>
      <c r="J86" s="7"/>
      <c r="L86" s="20"/>
      <c r="M86" s="72"/>
    </row>
    <row r="87" spans="1:13" s="6" customFormat="1" hidden="1">
      <c r="A87" s="87"/>
      <c r="G87" s="3"/>
      <c r="J87" s="7"/>
      <c r="L87" s="20"/>
      <c r="M87" s="72"/>
    </row>
    <row r="88" spans="1:13" s="6" customFormat="1" hidden="1">
      <c r="A88" s="87"/>
      <c r="G88" s="3"/>
      <c r="J88" s="7"/>
      <c r="L88" s="20"/>
      <c r="M88" s="72"/>
    </row>
    <row r="89" spans="1:13" s="6" customFormat="1" hidden="1">
      <c r="A89" s="87"/>
      <c r="G89" s="3"/>
      <c r="J89" s="7"/>
      <c r="L89" s="20"/>
      <c r="M89" s="72"/>
    </row>
    <row r="90" spans="1:13" s="6" customFormat="1" hidden="1">
      <c r="A90" s="87"/>
      <c r="G90" s="3"/>
      <c r="J90" s="7"/>
      <c r="L90" s="20"/>
      <c r="M90" s="72"/>
    </row>
    <row r="91" spans="1:13" s="6" customFormat="1" hidden="1">
      <c r="A91" s="87"/>
      <c r="G91" s="3"/>
      <c r="J91" s="7"/>
      <c r="L91" s="20"/>
      <c r="M91" s="72"/>
    </row>
    <row r="92" spans="1:13" s="6" customFormat="1" hidden="1">
      <c r="A92" s="87"/>
      <c r="G92" s="3"/>
      <c r="J92" s="7"/>
      <c r="L92" s="20"/>
      <c r="M92" s="72"/>
    </row>
    <row r="93" spans="1:13" s="6" customFormat="1" hidden="1">
      <c r="A93" s="87"/>
      <c r="G93" s="3"/>
      <c r="J93" s="7"/>
      <c r="L93" s="20"/>
      <c r="M93" s="72"/>
    </row>
    <row r="94" spans="1:13" s="6" customFormat="1" hidden="1">
      <c r="A94" s="87"/>
      <c r="G94" s="3"/>
      <c r="J94" s="7"/>
      <c r="L94" s="20"/>
      <c r="M94" s="72"/>
    </row>
    <row r="95" spans="1:13" s="6" customFormat="1" hidden="1">
      <c r="A95" s="87"/>
      <c r="G95" s="3"/>
      <c r="J95" s="7"/>
      <c r="L95" s="20"/>
      <c r="M95" s="72"/>
    </row>
    <row r="96" spans="1:13" s="6" customFormat="1" hidden="1">
      <c r="A96" s="87"/>
      <c r="G96" s="3"/>
      <c r="J96" s="7"/>
      <c r="L96" s="20"/>
      <c r="M96" s="72"/>
    </row>
    <row r="97" spans="1:13" s="6" customFormat="1" hidden="1">
      <c r="A97" s="87"/>
      <c r="G97" s="3"/>
      <c r="J97" s="7"/>
      <c r="L97" s="20"/>
      <c r="M97" s="72"/>
    </row>
    <row r="98" spans="1:13" s="6" customFormat="1" hidden="1">
      <c r="A98" s="87"/>
      <c r="G98" s="3"/>
      <c r="J98" s="7"/>
      <c r="L98" s="20"/>
      <c r="M98" s="72"/>
    </row>
    <row r="99" spans="1:13" s="6" customFormat="1" hidden="1">
      <c r="A99" s="87"/>
      <c r="G99" s="3"/>
      <c r="J99" s="7"/>
      <c r="L99" s="20"/>
      <c r="M99" s="72"/>
    </row>
    <row r="100" spans="1:13" s="6" customFormat="1" hidden="1">
      <c r="A100" s="87"/>
      <c r="G100" s="3"/>
      <c r="J100" s="7"/>
      <c r="L100" s="20"/>
      <c r="M100" s="72"/>
    </row>
    <row r="101" spans="1:13" s="6" customFormat="1" hidden="1">
      <c r="A101" s="87"/>
      <c r="G101" s="3"/>
      <c r="J101" s="7"/>
      <c r="L101" s="20"/>
      <c r="M101" s="72"/>
    </row>
    <row r="102" spans="1:13" s="6" customFormat="1" hidden="1">
      <c r="A102" s="87"/>
      <c r="G102" s="3"/>
      <c r="J102" s="7"/>
      <c r="L102" s="20"/>
      <c r="M102" s="72"/>
    </row>
    <row r="103" spans="1:13" s="6" customFormat="1" hidden="1">
      <c r="A103" s="87"/>
      <c r="G103" s="3"/>
      <c r="J103" s="7"/>
      <c r="L103" s="20"/>
      <c r="M103" s="72"/>
    </row>
    <row r="104" spans="1:13" s="6" customFormat="1" hidden="1">
      <c r="A104" s="87"/>
      <c r="G104" s="3"/>
      <c r="J104" s="7"/>
      <c r="L104" s="20"/>
      <c r="M104" s="72"/>
    </row>
    <row r="105" spans="1:13" s="6" customFormat="1" hidden="1">
      <c r="A105" s="87"/>
      <c r="G105" s="3"/>
      <c r="J105" s="7"/>
      <c r="L105" s="20"/>
      <c r="M105" s="72"/>
    </row>
    <row r="106" spans="1:13" s="6" customFormat="1" hidden="1">
      <c r="A106" s="87"/>
      <c r="G106" s="3"/>
      <c r="J106" s="7"/>
      <c r="L106" s="20"/>
      <c r="M106" s="72"/>
    </row>
    <row r="107" spans="1:13" s="6" customFormat="1" hidden="1">
      <c r="A107" s="87"/>
      <c r="G107" s="3"/>
      <c r="J107" s="7"/>
      <c r="L107" s="20"/>
      <c r="M107" s="72"/>
    </row>
    <row r="108" spans="1:13" s="6" customFormat="1" hidden="1">
      <c r="A108" s="87"/>
      <c r="G108" s="3"/>
      <c r="J108" s="7"/>
      <c r="L108" s="20"/>
      <c r="M108" s="72"/>
    </row>
    <row r="109" spans="1:13" s="6" customFormat="1" hidden="1">
      <c r="A109" s="87"/>
      <c r="G109" s="3"/>
      <c r="J109" s="7"/>
      <c r="L109" s="20"/>
      <c r="M109" s="72"/>
    </row>
    <row r="110" spans="1:13" s="6" customFormat="1" hidden="1">
      <c r="A110" s="87"/>
      <c r="G110" s="3"/>
      <c r="J110" s="7"/>
      <c r="L110" s="20"/>
      <c r="M110" s="72"/>
    </row>
    <row r="111" spans="1:13" s="6" customFormat="1" hidden="1">
      <c r="A111" s="87"/>
      <c r="G111" s="3"/>
      <c r="J111" s="7"/>
      <c r="L111" s="20"/>
      <c r="M111" s="72"/>
    </row>
    <row r="112" spans="1:13" s="6" customFormat="1" hidden="1">
      <c r="A112" s="87"/>
      <c r="G112" s="3"/>
      <c r="J112" s="7"/>
      <c r="L112" s="20"/>
      <c r="M112" s="72"/>
    </row>
    <row r="113" spans="1:13" s="6" customFormat="1" hidden="1">
      <c r="A113" s="87"/>
      <c r="G113" s="3"/>
      <c r="J113" s="7"/>
      <c r="L113" s="20"/>
      <c r="M113" s="72"/>
    </row>
    <row r="114" spans="1:13" s="6" customFormat="1" hidden="1">
      <c r="A114" s="87"/>
      <c r="G114" s="3"/>
      <c r="J114" s="7"/>
      <c r="L114" s="20"/>
      <c r="M114" s="72"/>
    </row>
    <row r="115" spans="1:13" s="6" customFormat="1" hidden="1">
      <c r="A115" s="87"/>
      <c r="G115" s="3"/>
      <c r="J115" s="7"/>
      <c r="L115" s="20"/>
      <c r="M115" s="72"/>
    </row>
    <row r="116" spans="1:13" s="6" customFormat="1" hidden="1">
      <c r="A116" s="87"/>
      <c r="G116" s="3"/>
      <c r="J116" s="7"/>
      <c r="L116" s="20"/>
      <c r="M116" s="72"/>
    </row>
    <row r="117" spans="1:13" s="6" customFormat="1" hidden="1">
      <c r="A117" s="87"/>
      <c r="G117" s="3"/>
      <c r="J117" s="7"/>
      <c r="L117" s="20"/>
      <c r="M117" s="72"/>
    </row>
    <row r="118" spans="1:13" s="6" customFormat="1" hidden="1">
      <c r="A118" s="87"/>
      <c r="G118" s="3"/>
      <c r="J118" s="7"/>
      <c r="L118" s="20"/>
      <c r="M118" s="72"/>
    </row>
    <row r="119" spans="1:13" s="6" customFormat="1" hidden="1">
      <c r="A119" s="87"/>
      <c r="G119" s="3"/>
      <c r="J119" s="7"/>
      <c r="L119" s="20"/>
      <c r="M119" s="72"/>
    </row>
    <row r="120" spans="1:13" s="6" customFormat="1" hidden="1">
      <c r="A120" s="87"/>
      <c r="G120" s="3"/>
      <c r="J120" s="7"/>
      <c r="L120" s="20"/>
      <c r="M120" s="72"/>
    </row>
    <row r="121" spans="1:13" s="6" customFormat="1" hidden="1">
      <c r="A121" s="87"/>
      <c r="G121" s="3"/>
      <c r="J121" s="7"/>
      <c r="L121" s="20"/>
      <c r="M121" s="72"/>
    </row>
    <row r="122" spans="1:13" s="6" customFormat="1" hidden="1">
      <c r="A122" s="87"/>
      <c r="G122" s="3"/>
      <c r="J122" s="7"/>
      <c r="L122" s="20"/>
      <c r="M122" s="72"/>
    </row>
    <row r="123" spans="1:13" s="6" customFormat="1" hidden="1">
      <c r="A123" s="87"/>
      <c r="G123" s="3"/>
      <c r="J123" s="7"/>
      <c r="L123" s="20"/>
      <c r="M123" s="72"/>
    </row>
    <row r="124" spans="1:13" s="6" customFormat="1" hidden="1">
      <c r="A124" s="87"/>
      <c r="G124" s="3"/>
      <c r="J124" s="7"/>
      <c r="L124" s="20"/>
      <c r="M124" s="72"/>
    </row>
    <row r="125" spans="1:13" s="6" customFormat="1" hidden="1">
      <c r="A125" s="87"/>
      <c r="G125" s="3"/>
      <c r="J125" s="7"/>
      <c r="L125" s="20"/>
      <c r="M125" s="72"/>
    </row>
    <row r="126" spans="1:13" s="6" customFormat="1" hidden="1">
      <c r="A126" s="87"/>
      <c r="G126" s="3"/>
      <c r="J126" s="7"/>
      <c r="L126" s="20"/>
      <c r="M126" s="72"/>
    </row>
    <row r="127" spans="1:13" s="6" customFormat="1" hidden="1">
      <c r="A127" s="87"/>
      <c r="G127" s="3"/>
      <c r="J127" s="7"/>
      <c r="L127" s="20"/>
      <c r="M127" s="72"/>
    </row>
    <row r="128" spans="1:13" s="6" customFormat="1" hidden="1">
      <c r="A128" s="87"/>
      <c r="G128" s="3"/>
      <c r="J128" s="7"/>
      <c r="L128" s="20"/>
      <c r="M128" s="72"/>
    </row>
    <row r="129" spans="1:13" s="6" customFormat="1" hidden="1">
      <c r="A129" s="87"/>
      <c r="G129" s="3"/>
      <c r="J129" s="7"/>
      <c r="L129" s="20"/>
      <c r="M129" s="72"/>
    </row>
    <row r="130" spans="1:13" s="6" customFormat="1" hidden="1">
      <c r="A130" s="87"/>
      <c r="G130" s="3"/>
      <c r="J130" s="7"/>
      <c r="L130" s="20"/>
      <c r="M130" s="72"/>
    </row>
    <row r="131" spans="1:13" s="6" customFormat="1" hidden="1">
      <c r="A131" s="87"/>
      <c r="G131" s="3"/>
      <c r="J131" s="7"/>
      <c r="L131" s="20"/>
      <c r="M131" s="72"/>
    </row>
    <row r="132" spans="1:13" s="6" customFormat="1" hidden="1">
      <c r="A132" s="87"/>
      <c r="G132" s="3"/>
      <c r="J132" s="7"/>
      <c r="L132" s="20"/>
      <c r="M132" s="72"/>
    </row>
    <row r="133" spans="1:13" s="6" customFormat="1" hidden="1">
      <c r="A133" s="87"/>
      <c r="G133" s="3"/>
      <c r="J133" s="7"/>
      <c r="L133" s="20"/>
      <c r="M133" s="72"/>
    </row>
    <row r="134" spans="1:13" s="6" customFormat="1" hidden="1">
      <c r="A134" s="87"/>
      <c r="G134" s="3"/>
      <c r="J134" s="7"/>
      <c r="L134" s="20"/>
      <c r="M134" s="72"/>
    </row>
    <row r="135" spans="1:13" s="6" customFormat="1" hidden="1">
      <c r="A135" s="87"/>
      <c r="G135" s="3"/>
      <c r="J135" s="7"/>
      <c r="L135" s="20"/>
      <c r="M135" s="72"/>
    </row>
    <row r="136" spans="1:13" s="6" customFormat="1" hidden="1">
      <c r="A136" s="87"/>
      <c r="G136" s="3"/>
      <c r="J136" s="7"/>
      <c r="L136" s="20"/>
      <c r="M136" s="72"/>
    </row>
    <row r="137" spans="1:13" s="6" customFormat="1" hidden="1">
      <c r="A137" s="87"/>
      <c r="G137" s="3"/>
      <c r="J137" s="7"/>
      <c r="L137" s="20"/>
      <c r="M137" s="72"/>
    </row>
    <row r="138" spans="1:13" s="6" customFormat="1" hidden="1">
      <c r="A138" s="87"/>
      <c r="G138" s="3"/>
      <c r="J138" s="7"/>
      <c r="L138" s="20"/>
      <c r="M138" s="72"/>
    </row>
    <row r="139" spans="1:13" s="6" customFormat="1" hidden="1">
      <c r="A139" s="87"/>
      <c r="G139" s="3"/>
      <c r="J139" s="7"/>
      <c r="L139" s="20"/>
      <c r="M139" s="72"/>
    </row>
    <row r="140" spans="1:13" s="6" customFormat="1" hidden="1">
      <c r="A140" s="87"/>
      <c r="G140" s="3"/>
      <c r="J140" s="7"/>
      <c r="L140" s="20"/>
      <c r="M140" s="72"/>
    </row>
    <row r="141" spans="1:13" s="6" customFormat="1" hidden="1">
      <c r="A141" s="87"/>
      <c r="G141" s="3"/>
      <c r="J141" s="7"/>
      <c r="L141" s="20"/>
      <c r="M141" s="72"/>
    </row>
    <row r="142" spans="1:13" s="6" customFormat="1" hidden="1">
      <c r="A142" s="87"/>
      <c r="G142" s="3"/>
      <c r="J142" s="7"/>
      <c r="L142" s="20"/>
      <c r="M142" s="72"/>
    </row>
    <row r="143" spans="1:13" s="6" customFormat="1" hidden="1">
      <c r="A143" s="87"/>
      <c r="G143" s="3"/>
      <c r="J143" s="7"/>
      <c r="L143" s="20"/>
      <c r="M143" s="72"/>
    </row>
    <row r="144" spans="1:13" s="6" customFormat="1" hidden="1">
      <c r="A144" s="87"/>
      <c r="G144" s="3"/>
      <c r="J144" s="7"/>
      <c r="L144" s="20"/>
      <c r="M144" s="72"/>
    </row>
    <row r="145" spans="1:13" s="6" customFormat="1" hidden="1">
      <c r="A145" s="87"/>
      <c r="G145" s="3"/>
      <c r="J145" s="7"/>
      <c r="L145" s="20"/>
      <c r="M145" s="72"/>
    </row>
    <row r="146" spans="1:13" s="6" customFormat="1" hidden="1">
      <c r="A146" s="87"/>
      <c r="G146" s="3"/>
      <c r="J146" s="7"/>
      <c r="L146" s="20"/>
      <c r="M146" s="72"/>
    </row>
    <row r="147" spans="1:13" s="6" customFormat="1" hidden="1">
      <c r="A147" s="87"/>
      <c r="G147" s="3"/>
      <c r="J147" s="7"/>
      <c r="L147" s="20"/>
      <c r="M147" s="72"/>
    </row>
    <row r="148" spans="1:13" s="6" customFormat="1" hidden="1">
      <c r="A148" s="87"/>
      <c r="G148" s="3"/>
      <c r="J148" s="7"/>
      <c r="L148" s="20"/>
      <c r="M148" s="72"/>
    </row>
    <row r="149" spans="1:13" s="6" customFormat="1" hidden="1">
      <c r="A149" s="87"/>
      <c r="G149" s="3"/>
      <c r="J149" s="7"/>
      <c r="L149" s="20"/>
      <c r="M149" s="72"/>
    </row>
    <row r="150" spans="1:13" s="6" customFormat="1" hidden="1">
      <c r="A150" s="87"/>
      <c r="G150" s="3"/>
      <c r="J150" s="7"/>
      <c r="L150" s="20"/>
      <c r="M150" s="72"/>
    </row>
    <row r="151" spans="1:13" s="6" customFormat="1" hidden="1">
      <c r="A151" s="87"/>
      <c r="G151" s="3"/>
      <c r="J151" s="7"/>
      <c r="L151" s="20"/>
      <c r="M151" s="72"/>
    </row>
    <row r="152" spans="1:13" s="6" customFormat="1" hidden="1">
      <c r="A152" s="87"/>
      <c r="G152" s="3"/>
      <c r="J152" s="7"/>
      <c r="L152" s="20"/>
      <c r="M152" s="72"/>
    </row>
    <row r="153" spans="1:13" s="6" customFormat="1" hidden="1">
      <c r="A153" s="87"/>
      <c r="G153" s="3"/>
      <c r="J153" s="7"/>
      <c r="L153" s="20"/>
      <c r="M153" s="72"/>
    </row>
    <row r="154" spans="1:13" s="6" customFormat="1" hidden="1">
      <c r="A154" s="87"/>
      <c r="G154" s="3"/>
      <c r="J154" s="7"/>
      <c r="L154" s="20"/>
      <c r="M154" s="72"/>
    </row>
    <row r="155" spans="1:13" s="6" customFormat="1" hidden="1">
      <c r="A155" s="87"/>
      <c r="G155" s="3"/>
      <c r="J155" s="7"/>
      <c r="L155" s="20"/>
      <c r="M155" s="72"/>
    </row>
    <row r="156" spans="1:13" s="6" customFormat="1" hidden="1">
      <c r="A156" s="87"/>
      <c r="G156" s="3"/>
      <c r="J156" s="7"/>
      <c r="L156" s="20"/>
      <c r="M156" s="72"/>
    </row>
    <row r="157" spans="1:13" s="6" customFormat="1" hidden="1">
      <c r="A157" s="87"/>
      <c r="G157" s="3"/>
      <c r="J157" s="7"/>
      <c r="L157" s="20"/>
      <c r="M157" s="72"/>
    </row>
    <row r="158" spans="1:13" s="6" customFormat="1" hidden="1">
      <c r="A158" s="87"/>
      <c r="G158" s="3"/>
      <c r="J158" s="7"/>
      <c r="L158" s="20"/>
      <c r="M158" s="72"/>
    </row>
    <row r="159" spans="1:13" s="6" customFormat="1" hidden="1">
      <c r="A159" s="87"/>
      <c r="G159" s="3"/>
      <c r="J159" s="7"/>
      <c r="L159" s="20"/>
      <c r="M159" s="72"/>
    </row>
    <row r="160" spans="1:13" s="6" customFormat="1" hidden="1">
      <c r="A160" s="87"/>
      <c r="G160" s="3"/>
      <c r="J160" s="7"/>
      <c r="L160" s="20"/>
      <c r="M160" s="72"/>
    </row>
    <row r="161" spans="1:13" s="6" customFormat="1" hidden="1">
      <c r="A161" s="87"/>
      <c r="G161" s="3"/>
      <c r="J161" s="7"/>
      <c r="L161" s="20"/>
      <c r="M161" s="72"/>
    </row>
    <row r="162" spans="1:13" s="6" customFormat="1" hidden="1">
      <c r="A162" s="87"/>
      <c r="G162" s="3"/>
      <c r="J162" s="7"/>
      <c r="L162" s="20"/>
      <c r="M162" s="72"/>
    </row>
    <row r="163" spans="1:13" s="6" customFormat="1" hidden="1">
      <c r="A163" s="87"/>
      <c r="G163" s="3"/>
      <c r="J163" s="7"/>
      <c r="L163" s="20"/>
      <c r="M163" s="72"/>
    </row>
    <row r="164" spans="1:13" s="6" customFormat="1" hidden="1">
      <c r="A164" s="87"/>
      <c r="G164" s="3"/>
      <c r="J164" s="7"/>
      <c r="L164" s="20"/>
      <c r="M164" s="72"/>
    </row>
    <row r="165" spans="1:13" s="6" customFormat="1" hidden="1">
      <c r="A165" s="87"/>
      <c r="G165" s="3"/>
      <c r="J165" s="7"/>
      <c r="L165" s="20"/>
      <c r="M165" s="72"/>
    </row>
    <row r="166" spans="1:13" s="6" customFormat="1" hidden="1">
      <c r="A166" s="87"/>
      <c r="G166" s="3"/>
      <c r="J166" s="7"/>
      <c r="L166" s="20"/>
      <c r="M166" s="72"/>
    </row>
    <row r="167" spans="1:13" s="6" customFormat="1" hidden="1">
      <c r="A167" s="87"/>
      <c r="G167" s="3"/>
      <c r="J167" s="7"/>
      <c r="L167" s="20"/>
      <c r="M167" s="72"/>
    </row>
    <row r="168" spans="1:13" s="6" customFormat="1" hidden="1">
      <c r="A168" s="87"/>
      <c r="G168" s="3"/>
      <c r="J168" s="7"/>
      <c r="L168" s="20"/>
      <c r="M168" s="72"/>
    </row>
    <row r="169" spans="1:13" s="6" customFormat="1" hidden="1">
      <c r="A169" s="87"/>
      <c r="G169" s="3"/>
      <c r="J169" s="7"/>
      <c r="L169" s="20"/>
      <c r="M169" s="72"/>
    </row>
    <row r="170" spans="1:13" s="6" customFormat="1" hidden="1">
      <c r="A170" s="87"/>
      <c r="G170" s="3"/>
      <c r="J170" s="7"/>
      <c r="L170" s="20"/>
      <c r="M170" s="72"/>
    </row>
    <row r="171" spans="1:13" s="6" customFormat="1" hidden="1">
      <c r="A171" s="87"/>
      <c r="G171" s="3"/>
      <c r="J171" s="7"/>
      <c r="L171" s="20"/>
      <c r="M171" s="72"/>
    </row>
    <row r="172" spans="1:13" s="6" customFormat="1" hidden="1">
      <c r="A172" s="87"/>
      <c r="G172" s="3"/>
      <c r="J172" s="7"/>
      <c r="L172" s="20"/>
      <c r="M172" s="72"/>
    </row>
    <row r="173" spans="1:13" s="6" customFormat="1" hidden="1">
      <c r="A173" s="87"/>
      <c r="G173" s="3"/>
      <c r="J173" s="7"/>
      <c r="L173" s="20"/>
      <c r="M173" s="72"/>
    </row>
    <row r="174" spans="1:13" s="6" customFormat="1" hidden="1">
      <c r="A174" s="87"/>
      <c r="G174" s="3"/>
      <c r="J174" s="7"/>
      <c r="L174" s="20"/>
      <c r="M174" s="72"/>
    </row>
    <row r="175" spans="1:13" s="6" customFormat="1" hidden="1">
      <c r="A175" s="87"/>
      <c r="G175" s="3"/>
      <c r="J175" s="7"/>
      <c r="L175" s="20"/>
      <c r="M175" s="72"/>
    </row>
    <row r="176" spans="1:13" s="6" customFormat="1" hidden="1">
      <c r="A176" s="87"/>
      <c r="G176" s="3"/>
      <c r="J176" s="7"/>
      <c r="L176" s="20"/>
      <c r="M176" s="72"/>
    </row>
    <row r="177" spans="1:13" s="6" customFormat="1" hidden="1">
      <c r="A177" s="87"/>
      <c r="G177" s="3"/>
      <c r="J177" s="7"/>
      <c r="L177" s="20"/>
      <c r="M177" s="72"/>
    </row>
    <row r="178" spans="1:13" s="6" customFormat="1" hidden="1">
      <c r="A178" s="87"/>
      <c r="G178" s="3"/>
      <c r="J178" s="7"/>
      <c r="L178" s="20"/>
      <c r="M178" s="72"/>
    </row>
    <row r="179" spans="1:13" s="6" customFormat="1" hidden="1">
      <c r="A179" s="87"/>
      <c r="G179" s="3"/>
      <c r="J179" s="7"/>
      <c r="L179" s="20"/>
      <c r="M179" s="72"/>
    </row>
    <row r="180" spans="1:13" s="6" customFormat="1" hidden="1">
      <c r="A180" s="87"/>
      <c r="G180" s="3"/>
      <c r="J180" s="7"/>
      <c r="L180" s="20"/>
      <c r="M180" s="72"/>
    </row>
    <row r="181" spans="1:13" s="6" customFormat="1" hidden="1">
      <c r="A181" s="87"/>
      <c r="G181" s="3"/>
      <c r="J181" s="7"/>
      <c r="L181" s="20"/>
      <c r="M181" s="72"/>
    </row>
    <row r="182" spans="1:13" s="6" customFormat="1" hidden="1">
      <c r="A182" s="87"/>
      <c r="G182" s="3"/>
      <c r="J182" s="7"/>
      <c r="L182" s="20"/>
      <c r="M182" s="72"/>
    </row>
    <row r="183" spans="1:13" s="6" customFormat="1" hidden="1">
      <c r="A183" s="87"/>
      <c r="G183" s="3"/>
      <c r="J183" s="7"/>
      <c r="L183" s="20"/>
      <c r="M183" s="72"/>
    </row>
    <row r="184" spans="1:13" s="6" customFormat="1" hidden="1">
      <c r="A184" s="87"/>
      <c r="G184" s="3"/>
      <c r="J184" s="7"/>
      <c r="L184" s="20"/>
      <c r="M184" s="72"/>
    </row>
    <row r="185" spans="1:13" s="6" customFormat="1" hidden="1">
      <c r="A185" s="87"/>
      <c r="G185" s="3"/>
      <c r="J185" s="7"/>
      <c r="L185" s="20"/>
      <c r="M185" s="72"/>
    </row>
    <row r="186" spans="1:13" s="6" customFormat="1" hidden="1">
      <c r="A186" s="87"/>
      <c r="G186" s="3"/>
      <c r="J186" s="7"/>
      <c r="L186" s="20"/>
      <c r="M186" s="72"/>
    </row>
    <row r="187" spans="1:13" s="6" customFormat="1" hidden="1">
      <c r="A187" s="87"/>
      <c r="G187" s="3"/>
      <c r="J187" s="7"/>
      <c r="L187" s="20"/>
      <c r="M187" s="72"/>
    </row>
    <row r="188" spans="1:13" s="6" customFormat="1" hidden="1">
      <c r="A188" s="87"/>
      <c r="G188" s="3"/>
      <c r="J188" s="7"/>
      <c r="L188" s="20"/>
      <c r="M188" s="72"/>
    </row>
    <row r="189" spans="1:13" s="6" customFormat="1" hidden="1">
      <c r="A189" s="87"/>
      <c r="G189" s="3"/>
      <c r="J189" s="7"/>
      <c r="L189" s="20"/>
      <c r="M189" s="72"/>
    </row>
    <row r="190" spans="1:13" s="6" customFormat="1" hidden="1">
      <c r="A190" s="87"/>
      <c r="G190" s="3"/>
      <c r="J190" s="7"/>
      <c r="L190" s="20"/>
      <c r="M190" s="72"/>
    </row>
    <row r="191" spans="1:13" s="6" customFormat="1" hidden="1">
      <c r="A191" s="87"/>
      <c r="G191" s="3"/>
      <c r="J191" s="7"/>
      <c r="L191" s="20"/>
      <c r="M191" s="72"/>
    </row>
    <row r="192" spans="1:13" s="6" customFormat="1" hidden="1">
      <c r="A192" s="87"/>
      <c r="G192" s="3"/>
      <c r="J192" s="7"/>
      <c r="L192" s="20"/>
      <c r="M192" s="72"/>
    </row>
    <row r="193" spans="1:13" s="6" customFormat="1" hidden="1">
      <c r="A193" s="87"/>
      <c r="G193" s="3"/>
      <c r="J193" s="7"/>
      <c r="L193" s="20"/>
      <c r="M193" s="72"/>
    </row>
    <row r="194" spans="1:13" s="6" customFormat="1" hidden="1">
      <c r="A194" s="87"/>
      <c r="G194" s="3"/>
      <c r="J194" s="7"/>
      <c r="L194" s="20"/>
      <c r="M194" s="72"/>
    </row>
    <row r="195" spans="1:13" s="6" customFormat="1" hidden="1">
      <c r="A195" s="87"/>
      <c r="G195" s="3"/>
      <c r="J195" s="7"/>
      <c r="L195" s="20"/>
      <c r="M195" s="72"/>
    </row>
    <row r="196" spans="1:13" s="6" customFormat="1" hidden="1">
      <c r="A196" s="87"/>
      <c r="G196" s="3"/>
      <c r="J196" s="7"/>
      <c r="L196" s="20"/>
      <c r="M196" s="72"/>
    </row>
    <row r="197" spans="1:13" s="6" customFormat="1" hidden="1">
      <c r="A197" s="87"/>
      <c r="G197" s="3"/>
      <c r="J197" s="7"/>
      <c r="L197" s="20"/>
      <c r="M197" s="72"/>
    </row>
    <row r="198" spans="1:13" s="6" customFormat="1" hidden="1">
      <c r="A198" s="87"/>
      <c r="G198" s="3"/>
      <c r="J198" s="7"/>
      <c r="L198" s="20"/>
      <c r="M198" s="72"/>
    </row>
    <row r="199" spans="1:13" s="6" customFormat="1" hidden="1">
      <c r="A199" s="87"/>
      <c r="G199" s="3"/>
      <c r="J199" s="7"/>
      <c r="L199" s="20"/>
      <c r="M199" s="72"/>
    </row>
    <row r="200" spans="1:13" s="6" customFormat="1" hidden="1">
      <c r="A200" s="87"/>
      <c r="G200" s="3"/>
      <c r="J200" s="7"/>
      <c r="L200" s="20"/>
      <c r="M200" s="72"/>
    </row>
    <row r="201" spans="1:13" s="6" customFormat="1" hidden="1">
      <c r="A201" s="87"/>
      <c r="G201" s="3"/>
      <c r="J201" s="7"/>
      <c r="L201" s="20"/>
      <c r="M201" s="72"/>
    </row>
    <row r="202" spans="1:13" s="6" customFormat="1" hidden="1">
      <c r="A202" s="87"/>
      <c r="G202" s="3"/>
      <c r="J202" s="7"/>
      <c r="L202" s="20"/>
      <c r="M202" s="72"/>
    </row>
    <row r="203" spans="1:13" s="6" customFormat="1" hidden="1">
      <c r="A203" s="87"/>
      <c r="G203" s="3"/>
      <c r="J203" s="7"/>
      <c r="L203" s="20"/>
      <c r="M203" s="72"/>
    </row>
    <row r="204" spans="1:13" s="6" customFormat="1" hidden="1">
      <c r="A204" s="87"/>
      <c r="G204" s="3"/>
      <c r="J204" s="7"/>
      <c r="L204" s="20"/>
      <c r="M204" s="72"/>
    </row>
    <row r="205" spans="1:13" s="6" customFormat="1" hidden="1">
      <c r="A205" s="87"/>
      <c r="G205" s="3"/>
      <c r="J205" s="7"/>
      <c r="L205" s="20"/>
      <c r="M205" s="72"/>
    </row>
    <row r="206" spans="1:13" s="6" customFormat="1" hidden="1">
      <c r="A206" s="87"/>
      <c r="G206" s="3"/>
      <c r="J206" s="7"/>
      <c r="L206" s="20"/>
      <c r="M206" s="72"/>
    </row>
    <row r="207" spans="1:13" s="6" customFormat="1" hidden="1">
      <c r="A207" s="87"/>
      <c r="G207" s="3"/>
      <c r="J207" s="7"/>
      <c r="L207" s="20"/>
      <c r="M207" s="72"/>
    </row>
    <row r="208" spans="1:13" s="6" customFormat="1" hidden="1">
      <c r="A208" s="87"/>
      <c r="G208" s="3"/>
      <c r="J208" s="7"/>
      <c r="L208" s="20"/>
      <c r="M208" s="72"/>
    </row>
    <row r="209" spans="1:13" s="6" customFormat="1" hidden="1">
      <c r="A209" s="87"/>
      <c r="G209" s="3"/>
      <c r="J209" s="7"/>
      <c r="L209" s="20"/>
      <c r="M209" s="72"/>
    </row>
    <row r="210" spans="1:13" s="6" customFormat="1" hidden="1">
      <c r="A210" s="87"/>
      <c r="G210" s="3"/>
      <c r="J210" s="7"/>
      <c r="L210" s="20"/>
      <c r="M210" s="72"/>
    </row>
    <row r="211" spans="1:13" s="6" customFormat="1" hidden="1">
      <c r="A211" s="87"/>
      <c r="G211" s="3"/>
      <c r="J211" s="7"/>
      <c r="L211" s="20"/>
      <c r="M211" s="72"/>
    </row>
    <row r="212" spans="1:13" s="6" customFormat="1" hidden="1">
      <c r="A212" s="87"/>
      <c r="G212" s="3"/>
      <c r="J212" s="7"/>
      <c r="L212" s="20"/>
      <c r="M212" s="72"/>
    </row>
    <row r="213" spans="1:13" s="6" customFormat="1" hidden="1">
      <c r="A213" s="87"/>
      <c r="G213" s="3"/>
      <c r="J213" s="7"/>
      <c r="L213" s="20"/>
      <c r="M213" s="72"/>
    </row>
    <row r="214" spans="1:13" s="6" customFormat="1" hidden="1">
      <c r="A214" s="87"/>
      <c r="G214" s="3"/>
      <c r="J214" s="7"/>
      <c r="L214" s="20"/>
      <c r="M214" s="72"/>
    </row>
    <row r="215" spans="1:13" s="6" customFormat="1" hidden="1">
      <c r="A215" s="87"/>
      <c r="G215" s="3"/>
      <c r="J215" s="7"/>
      <c r="L215" s="20"/>
      <c r="M215" s="72"/>
    </row>
    <row r="216" spans="1:13" s="6" customFormat="1" hidden="1">
      <c r="A216" s="87"/>
      <c r="G216" s="3"/>
      <c r="J216" s="7"/>
      <c r="L216" s="20"/>
      <c r="M216" s="72"/>
    </row>
    <row r="217" spans="1:13" s="6" customFormat="1" hidden="1">
      <c r="A217" s="87"/>
      <c r="G217" s="3"/>
      <c r="J217" s="7"/>
      <c r="L217" s="20"/>
      <c r="M217" s="72"/>
    </row>
    <row r="218" spans="1:13" s="6" customFormat="1" hidden="1">
      <c r="A218" s="87"/>
      <c r="G218" s="3"/>
      <c r="J218" s="7"/>
      <c r="L218" s="20"/>
      <c r="M218" s="72"/>
    </row>
    <row r="219" spans="1:13" s="6" customFormat="1" hidden="1">
      <c r="A219" s="87"/>
      <c r="G219" s="3"/>
      <c r="J219" s="7"/>
      <c r="L219" s="20"/>
      <c r="M219" s="72"/>
    </row>
    <row r="220" spans="1:13" s="6" customFormat="1" hidden="1">
      <c r="A220" s="87"/>
      <c r="G220" s="3"/>
      <c r="J220" s="7"/>
      <c r="L220" s="20"/>
      <c r="M220" s="72"/>
    </row>
    <row r="221" spans="1:13" s="6" customFormat="1" hidden="1">
      <c r="A221" s="87"/>
      <c r="G221" s="3"/>
      <c r="J221" s="7"/>
      <c r="L221" s="20"/>
      <c r="M221" s="72"/>
    </row>
    <row r="222" spans="1:13" s="6" customFormat="1" hidden="1">
      <c r="A222" s="87"/>
      <c r="G222" s="3"/>
      <c r="J222" s="7"/>
      <c r="L222" s="20"/>
      <c r="M222" s="72"/>
    </row>
    <row r="223" spans="1:13" s="6" customFormat="1" hidden="1">
      <c r="A223" s="87"/>
      <c r="G223" s="3"/>
      <c r="J223" s="7"/>
      <c r="L223" s="20"/>
      <c r="M223" s="72"/>
    </row>
    <row r="224" spans="1:13" s="6" customFormat="1" hidden="1">
      <c r="A224" s="87"/>
      <c r="G224" s="3"/>
      <c r="J224" s="7"/>
      <c r="L224" s="20"/>
      <c r="M224" s="72"/>
    </row>
    <row r="225" spans="1:13" s="6" customFormat="1" hidden="1">
      <c r="A225" s="87"/>
      <c r="G225" s="3"/>
      <c r="J225" s="7"/>
      <c r="L225" s="20"/>
      <c r="M225" s="72"/>
    </row>
    <row r="226" spans="1:13" s="6" customFormat="1" hidden="1">
      <c r="A226" s="87"/>
      <c r="G226" s="3"/>
      <c r="J226" s="7"/>
      <c r="L226" s="20"/>
      <c r="M226" s="72"/>
    </row>
    <row r="227" spans="1:13" s="6" customFormat="1" hidden="1">
      <c r="A227" s="87"/>
      <c r="G227" s="3"/>
      <c r="J227" s="7"/>
      <c r="L227" s="20"/>
      <c r="M227" s="72"/>
    </row>
    <row r="228" spans="1:13" s="6" customFormat="1" hidden="1">
      <c r="A228" s="87"/>
      <c r="G228" s="3"/>
      <c r="J228" s="7"/>
      <c r="L228" s="20"/>
      <c r="M228" s="72"/>
    </row>
    <row r="229" spans="1:13" s="6" customFormat="1" hidden="1">
      <c r="A229" s="87"/>
      <c r="G229" s="3"/>
      <c r="J229" s="7"/>
      <c r="L229" s="20"/>
      <c r="M229" s="72"/>
    </row>
    <row r="230" spans="1:13" s="6" customFormat="1" hidden="1">
      <c r="A230" s="87"/>
      <c r="G230" s="3"/>
      <c r="J230" s="7"/>
      <c r="L230" s="20"/>
      <c r="M230" s="72"/>
    </row>
    <row r="231" spans="1:13" s="6" customFormat="1" hidden="1">
      <c r="A231" s="87"/>
      <c r="G231" s="3"/>
      <c r="J231" s="7"/>
      <c r="L231" s="20"/>
      <c r="M231" s="72"/>
    </row>
    <row r="232" spans="1:13" s="6" customFormat="1" hidden="1">
      <c r="A232" s="87"/>
      <c r="G232" s="3"/>
      <c r="J232" s="7"/>
      <c r="L232" s="20"/>
      <c r="M232" s="72"/>
    </row>
    <row r="233" spans="1:13" s="6" customFormat="1" hidden="1">
      <c r="A233" s="87"/>
      <c r="G233" s="3"/>
      <c r="J233" s="7"/>
      <c r="L233" s="20"/>
      <c r="M233" s="72"/>
    </row>
    <row r="234" spans="1:13" s="6" customFormat="1" hidden="1">
      <c r="A234" s="87"/>
      <c r="G234" s="3"/>
      <c r="J234" s="7"/>
      <c r="L234" s="20"/>
      <c r="M234" s="72"/>
    </row>
    <row r="235" spans="1:13" s="6" customFormat="1" hidden="1">
      <c r="A235" s="87"/>
      <c r="G235" s="3"/>
      <c r="J235" s="7"/>
      <c r="L235" s="20"/>
      <c r="M235" s="72"/>
    </row>
    <row r="236" spans="1:13" s="6" customFormat="1" hidden="1">
      <c r="A236" s="87"/>
      <c r="G236" s="3"/>
      <c r="J236" s="7"/>
      <c r="L236" s="20"/>
      <c r="M236" s="72"/>
    </row>
    <row r="237" spans="1:13" s="6" customFormat="1" hidden="1">
      <c r="A237" s="87"/>
      <c r="G237" s="3"/>
      <c r="J237" s="7"/>
      <c r="L237" s="20"/>
      <c r="M237" s="72"/>
    </row>
    <row r="238" spans="1:13" s="6" customFormat="1" hidden="1">
      <c r="A238" s="87"/>
      <c r="G238" s="3"/>
      <c r="J238" s="7"/>
      <c r="L238" s="20"/>
      <c r="M238" s="72"/>
    </row>
    <row r="239" spans="1:13" s="6" customFormat="1" hidden="1">
      <c r="A239" s="87"/>
      <c r="G239" s="3"/>
      <c r="J239" s="7"/>
      <c r="L239" s="20"/>
      <c r="M239" s="72"/>
    </row>
    <row r="240" spans="1:13" s="6" customFormat="1" hidden="1">
      <c r="A240" s="87"/>
      <c r="G240" s="3"/>
      <c r="J240" s="7"/>
      <c r="L240" s="20"/>
      <c r="M240" s="72"/>
    </row>
    <row r="241" spans="1:13" s="6" customFormat="1" hidden="1">
      <c r="A241" s="87"/>
      <c r="G241" s="3"/>
      <c r="J241" s="7"/>
      <c r="L241" s="20"/>
      <c r="M241" s="72"/>
    </row>
    <row r="242" spans="1:13" s="6" customFormat="1" hidden="1">
      <c r="A242" s="87"/>
      <c r="G242" s="3"/>
      <c r="J242" s="7"/>
      <c r="L242" s="20"/>
      <c r="M242" s="72"/>
    </row>
    <row r="243" spans="1:13" s="6" customFormat="1" hidden="1">
      <c r="A243" s="87"/>
      <c r="G243" s="3"/>
      <c r="J243" s="7"/>
      <c r="L243" s="20"/>
      <c r="M243" s="72"/>
    </row>
    <row r="244" spans="1:13" s="6" customFormat="1" hidden="1">
      <c r="A244" s="87"/>
      <c r="G244" s="3"/>
      <c r="J244" s="7"/>
      <c r="L244" s="20"/>
      <c r="M244" s="72"/>
    </row>
    <row r="245" spans="1:13" s="6" customFormat="1" hidden="1">
      <c r="A245" s="87"/>
      <c r="G245" s="3"/>
      <c r="J245" s="7"/>
      <c r="L245" s="20"/>
      <c r="M245" s="72"/>
    </row>
    <row r="246" spans="1:13" s="6" customFormat="1" hidden="1">
      <c r="A246" s="87"/>
      <c r="G246" s="3"/>
      <c r="J246" s="7"/>
      <c r="L246" s="20"/>
      <c r="M246" s="72"/>
    </row>
    <row r="247" spans="1:13" s="6" customFormat="1" hidden="1">
      <c r="A247" s="87"/>
      <c r="G247" s="3"/>
      <c r="J247" s="7"/>
      <c r="L247" s="20"/>
      <c r="M247" s="72"/>
    </row>
    <row r="248" spans="1:13" s="6" customFormat="1" hidden="1">
      <c r="A248" s="87"/>
      <c r="G248" s="3"/>
      <c r="J248" s="7"/>
      <c r="L248" s="20"/>
      <c r="M248" s="72"/>
    </row>
    <row r="249" spans="1:13" s="6" customFormat="1" hidden="1">
      <c r="A249" s="87"/>
      <c r="G249" s="3"/>
      <c r="J249" s="7"/>
      <c r="L249" s="20"/>
      <c r="M249" s="72"/>
    </row>
    <row r="250" spans="1:13" s="6" customFormat="1" hidden="1">
      <c r="A250" s="87"/>
      <c r="G250" s="3"/>
      <c r="J250" s="7"/>
      <c r="L250" s="20"/>
      <c r="M250" s="72"/>
    </row>
    <row r="251" spans="1:13" s="6" customFormat="1" hidden="1">
      <c r="A251" s="87"/>
      <c r="G251" s="3"/>
      <c r="J251" s="7"/>
      <c r="L251" s="20"/>
      <c r="M251" s="72"/>
    </row>
    <row r="252" spans="1:13" s="6" customFormat="1" hidden="1">
      <c r="A252" s="87"/>
      <c r="G252" s="3"/>
      <c r="J252" s="7"/>
      <c r="L252" s="20"/>
      <c r="M252" s="72"/>
    </row>
    <row r="253" spans="1:13" s="6" customFormat="1" hidden="1">
      <c r="A253" s="87"/>
      <c r="G253" s="3"/>
      <c r="J253" s="7"/>
      <c r="L253" s="20"/>
      <c r="M253" s="72"/>
    </row>
    <row r="254" spans="1:13" s="6" customFormat="1" hidden="1">
      <c r="A254" s="87"/>
      <c r="G254" s="3"/>
      <c r="J254" s="7"/>
      <c r="L254" s="20"/>
      <c r="M254" s="72"/>
    </row>
    <row r="255" spans="1:13" s="6" customFormat="1" hidden="1">
      <c r="A255" s="87"/>
      <c r="G255" s="3"/>
      <c r="J255" s="7"/>
      <c r="L255" s="20"/>
      <c r="M255" s="72"/>
    </row>
    <row r="256" spans="1:13" s="6" customFormat="1" hidden="1">
      <c r="A256" s="87"/>
      <c r="G256" s="3"/>
      <c r="J256" s="7"/>
      <c r="L256" s="20"/>
      <c r="M256" s="72"/>
    </row>
    <row r="257" spans="1:13" s="6" customFormat="1" hidden="1">
      <c r="A257" s="87"/>
      <c r="G257" s="3"/>
      <c r="J257" s="7"/>
      <c r="L257" s="20"/>
      <c r="M257" s="72"/>
    </row>
    <row r="258" spans="1:13" s="6" customFormat="1" hidden="1">
      <c r="A258" s="87"/>
      <c r="G258" s="3"/>
      <c r="J258" s="7"/>
      <c r="L258" s="20"/>
      <c r="M258" s="72"/>
    </row>
    <row r="259" spans="1:13" s="6" customFormat="1" hidden="1">
      <c r="A259" s="87"/>
      <c r="G259" s="3"/>
      <c r="J259" s="7"/>
      <c r="L259" s="20"/>
      <c r="M259" s="72"/>
    </row>
    <row r="260" spans="1:13" s="6" customFormat="1" hidden="1">
      <c r="A260" s="87"/>
      <c r="G260" s="3"/>
      <c r="J260" s="7"/>
      <c r="L260" s="20"/>
      <c r="M260" s="72"/>
    </row>
    <row r="261" spans="1:13" s="6" customFormat="1" hidden="1">
      <c r="A261" s="87"/>
      <c r="G261" s="3"/>
      <c r="J261" s="7"/>
      <c r="L261" s="20"/>
      <c r="M261" s="72"/>
    </row>
    <row r="262" spans="1:13" s="6" customFormat="1" hidden="1">
      <c r="A262" s="87"/>
      <c r="G262" s="3"/>
      <c r="J262" s="7"/>
      <c r="L262" s="20"/>
      <c r="M262" s="72"/>
    </row>
    <row r="263" spans="1:13" s="6" customFormat="1" hidden="1">
      <c r="A263" s="87"/>
      <c r="G263" s="3"/>
      <c r="J263" s="7"/>
      <c r="L263" s="20"/>
      <c r="M263" s="72"/>
    </row>
    <row r="264" spans="1:13" s="6" customFormat="1" hidden="1">
      <c r="A264" s="87"/>
      <c r="G264" s="3"/>
      <c r="J264" s="7"/>
      <c r="L264" s="20"/>
      <c r="M264" s="72"/>
    </row>
    <row r="265" spans="1:13" s="6" customFormat="1" hidden="1">
      <c r="A265" s="87"/>
      <c r="G265" s="3"/>
      <c r="J265" s="7"/>
      <c r="L265" s="20"/>
      <c r="M265" s="72"/>
    </row>
    <row r="266" spans="1:13" s="6" customFormat="1" hidden="1">
      <c r="A266" s="87"/>
      <c r="G266" s="3"/>
      <c r="J266" s="7"/>
      <c r="L266" s="20"/>
      <c r="M266" s="72"/>
    </row>
    <row r="267" spans="1:13" s="6" customFormat="1" hidden="1">
      <c r="A267" s="87"/>
      <c r="G267" s="3"/>
      <c r="J267" s="7"/>
      <c r="L267" s="20"/>
      <c r="M267" s="72"/>
    </row>
    <row r="268" spans="1:13" s="6" customFormat="1" hidden="1">
      <c r="A268" s="87"/>
      <c r="G268" s="3"/>
      <c r="J268" s="7"/>
      <c r="L268" s="20"/>
      <c r="M268" s="72"/>
    </row>
    <row r="269" spans="1:13" s="6" customFormat="1" hidden="1">
      <c r="A269" s="87"/>
      <c r="G269" s="3"/>
      <c r="J269" s="7"/>
      <c r="L269" s="20"/>
      <c r="M269" s="72"/>
    </row>
    <row r="270" spans="1:13" s="6" customFormat="1" hidden="1">
      <c r="A270" s="87"/>
      <c r="G270" s="3"/>
      <c r="J270" s="7"/>
      <c r="L270" s="20"/>
      <c r="M270" s="72"/>
    </row>
    <row r="271" spans="1:13" s="6" customFormat="1" hidden="1">
      <c r="A271" s="87"/>
      <c r="G271" s="3"/>
      <c r="J271" s="7"/>
      <c r="L271" s="20"/>
      <c r="M271" s="72"/>
    </row>
    <row r="272" spans="1:13" s="6" customFormat="1" hidden="1">
      <c r="A272" s="87"/>
      <c r="G272" s="3"/>
      <c r="J272" s="7"/>
      <c r="L272" s="20"/>
      <c r="M272" s="72"/>
    </row>
    <row r="273" spans="1:13" s="6" customFormat="1" hidden="1">
      <c r="A273" s="87"/>
      <c r="G273" s="3"/>
      <c r="J273" s="7"/>
      <c r="L273" s="20"/>
      <c r="M273" s="72"/>
    </row>
    <row r="274" spans="1:13" s="6" customFormat="1" hidden="1">
      <c r="A274" s="87"/>
      <c r="G274" s="3"/>
      <c r="J274" s="7"/>
      <c r="L274" s="20"/>
      <c r="M274" s="72"/>
    </row>
    <row r="275" spans="1:13" s="6" customFormat="1" hidden="1">
      <c r="A275" s="87"/>
      <c r="G275" s="3"/>
      <c r="J275" s="7"/>
      <c r="L275" s="20"/>
      <c r="M275" s="72"/>
    </row>
    <row r="276" spans="1:13" s="6" customFormat="1" hidden="1">
      <c r="A276" s="87"/>
      <c r="G276" s="3"/>
      <c r="J276" s="7"/>
      <c r="L276" s="20"/>
      <c r="M276" s="72"/>
    </row>
    <row r="277" spans="1:13" s="6" customFormat="1" hidden="1">
      <c r="A277" s="87"/>
      <c r="G277" s="3"/>
      <c r="J277" s="7"/>
      <c r="L277" s="20"/>
      <c r="M277" s="72"/>
    </row>
    <row r="278" spans="1:13" s="6" customFormat="1" hidden="1">
      <c r="A278" s="87"/>
      <c r="G278" s="3"/>
      <c r="J278" s="7"/>
      <c r="L278" s="20"/>
      <c r="M278" s="72"/>
    </row>
    <row r="279" spans="1:13" s="6" customFormat="1" hidden="1">
      <c r="A279" s="87"/>
      <c r="G279" s="3"/>
      <c r="J279" s="7"/>
      <c r="L279" s="20"/>
      <c r="M279" s="72"/>
    </row>
    <row r="280" spans="1:13" s="6" customFormat="1" hidden="1">
      <c r="A280" s="87"/>
      <c r="G280" s="3"/>
      <c r="J280" s="7"/>
      <c r="L280" s="20"/>
      <c r="M280" s="72"/>
    </row>
    <row r="281" spans="1:13" s="6" customFormat="1" hidden="1">
      <c r="A281" s="87"/>
      <c r="G281" s="3"/>
      <c r="J281" s="7"/>
      <c r="L281" s="20"/>
      <c r="M281" s="72"/>
    </row>
    <row r="282" spans="1:13" s="6" customFormat="1" hidden="1">
      <c r="A282" s="87"/>
      <c r="G282" s="3"/>
      <c r="J282" s="7"/>
      <c r="L282" s="20"/>
      <c r="M282" s="72"/>
    </row>
    <row r="283" spans="1:13" s="6" customFormat="1" hidden="1">
      <c r="A283" s="87"/>
      <c r="G283" s="3"/>
      <c r="J283" s="7"/>
      <c r="L283" s="20"/>
      <c r="M283" s="72"/>
    </row>
    <row r="284" spans="1:13" s="6" customFormat="1" hidden="1">
      <c r="A284" s="87"/>
      <c r="G284" s="3"/>
      <c r="J284" s="7"/>
      <c r="L284" s="20"/>
      <c r="M284" s="72"/>
    </row>
    <row r="285" spans="1:13" s="6" customFormat="1" hidden="1">
      <c r="A285" s="87"/>
      <c r="G285" s="3"/>
      <c r="J285" s="7"/>
      <c r="L285" s="20"/>
      <c r="M285" s="72"/>
    </row>
    <row r="286" spans="1:13" s="6" customFormat="1" hidden="1">
      <c r="A286" s="87"/>
      <c r="G286" s="3"/>
      <c r="J286" s="7"/>
      <c r="L286" s="20"/>
      <c r="M286" s="72"/>
    </row>
    <row r="287" spans="1:13" s="6" customFormat="1" hidden="1">
      <c r="A287" s="87"/>
      <c r="G287" s="3"/>
      <c r="J287" s="7"/>
      <c r="L287" s="20"/>
      <c r="M287" s="72"/>
    </row>
    <row r="288" spans="1:13" s="6" customFormat="1" hidden="1">
      <c r="A288" s="87"/>
      <c r="G288" s="3"/>
      <c r="J288" s="7"/>
      <c r="L288" s="20"/>
      <c r="M288" s="72"/>
    </row>
    <row r="289" spans="1:13" s="6" customFormat="1" hidden="1">
      <c r="A289" s="87"/>
      <c r="G289" s="3"/>
      <c r="J289" s="7"/>
      <c r="L289" s="20"/>
      <c r="M289" s="72"/>
    </row>
    <row r="290" spans="1:13" s="6" customFormat="1" hidden="1">
      <c r="A290" s="87"/>
      <c r="G290" s="3"/>
      <c r="J290" s="7"/>
      <c r="L290" s="20"/>
      <c r="M290" s="72"/>
    </row>
    <row r="291" spans="1:13" s="6" customFormat="1" hidden="1">
      <c r="A291" s="87"/>
      <c r="G291" s="3"/>
      <c r="J291" s="7"/>
      <c r="L291" s="20"/>
      <c r="M291" s="72"/>
    </row>
    <row r="292" spans="1:13" s="6" customFormat="1" hidden="1">
      <c r="A292" s="87"/>
      <c r="G292" s="3"/>
      <c r="J292" s="7"/>
      <c r="L292" s="20"/>
      <c r="M292" s="72"/>
    </row>
    <row r="293" spans="1:13" s="6" customFormat="1" hidden="1">
      <c r="A293" s="87"/>
      <c r="G293" s="3"/>
      <c r="J293" s="7"/>
      <c r="L293" s="20"/>
      <c r="M293" s="72"/>
    </row>
    <row r="294" spans="1:13" s="6" customFormat="1" hidden="1">
      <c r="A294" s="87"/>
      <c r="G294" s="3"/>
      <c r="J294" s="7"/>
      <c r="L294" s="20"/>
      <c r="M294" s="72"/>
    </row>
    <row r="295" spans="1:13" s="6" customFormat="1" hidden="1">
      <c r="A295" s="87"/>
      <c r="G295" s="3"/>
      <c r="J295" s="7"/>
      <c r="L295" s="20"/>
      <c r="M295" s="72"/>
    </row>
    <row r="296" spans="1:13" s="6" customFormat="1" hidden="1">
      <c r="A296" s="87"/>
      <c r="G296" s="3"/>
      <c r="J296" s="7"/>
      <c r="L296" s="20"/>
      <c r="M296" s="72"/>
    </row>
    <row r="297" spans="1:13" s="6" customFormat="1" hidden="1">
      <c r="A297" s="87"/>
      <c r="G297" s="3"/>
      <c r="J297" s="7"/>
      <c r="L297" s="20"/>
      <c r="M297" s="72"/>
    </row>
    <row r="298" spans="1:13" s="6" customFormat="1" hidden="1">
      <c r="A298" s="87"/>
      <c r="G298" s="3"/>
      <c r="J298" s="7"/>
      <c r="L298" s="20"/>
      <c r="M298" s="72"/>
    </row>
    <row r="299" spans="1:13" s="6" customFormat="1" hidden="1">
      <c r="A299" s="87"/>
      <c r="G299" s="3"/>
      <c r="J299" s="7"/>
      <c r="L299" s="20"/>
      <c r="M299" s="72"/>
    </row>
    <row r="300" spans="1:13" s="6" customFormat="1" hidden="1">
      <c r="A300" s="87"/>
      <c r="G300" s="3"/>
      <c r="J300" s="7"/>
      <c r="L300" s="20"/>
      <c r="M300" s="72"/>
    </row>
    <row r="301" spans="1:13" s="6" customFormat="1" hidden="1">
      <c r="A301" s="87"/>
      <c r="G301" s="3"/>
      <c r="J301" s="7"/>
      <c r="L301" s="20"/>
      <c r="M301" s="72"/>
    </row>
    <row r="302" spans="1:13" s="6" customFormat="1" hidden="1">
      <c r="A302" s="87"/>
      <c r="G302" s="3"/>
      <c r="J302" s="7"/>
      <c r="L302" s="20"/>
      <c r="M302" s="72"/>
    </row>
    <row r="303" spans="1:13" s="6" customFormat="1" hidden="1">
      <c r="A303" s="87"/>
      <c r="G303" s="3"/>
      <c r="J303" s="7"/>
      <c r="L303" s="20"/>
      <c r="M303" s="72"/>
    </row>
    <row r="304" spans="1:13" s="6" customFormat="1" hidden="1">
      <c r="A304" s="87"/>
      <c r="G304" s="3"/>
      <c r="J304" s="7"/>
      <c r="L304" s="20"/>
      <c r="M304" s="72"/>
    </row>
    <row r="305" spans="1:13" s="6" customFormat="1" hidden="1">
      <c r="A305" s="87"/>
      <c r="G305" s="3"/>
      <c r="J305" s="7"/>
      <c r="L305" s="20"/>
      <c r="M305" s="72"/>
    </row>
    <row r="306" spans="1:13" s="6" customFormat="1" hidden="1">
      <c r="A306" s="87"/>
      <c r="G306" s="3"/>
      <c r="J306" s="7"/>
      <c r="L306" s="20"/>
      <c r="M306" s="72"/>
    </row>
    <row r="307" spans="1:13" s="6" customFormat="1" hidden="1">
      <c r="A307" s="87"/>
      <c r="G307" s="3"/>
      <c r="J307" s="7"/>
      <c r="L307" s="20"/>
      <c r="M307" s="72"/>
    </row>
    <row r="308" spans="1:13" s="6" customFormat="1" hidden="1">
      <c r="A308" s="87"/>
      <c r="G308" s="3"/>
      <c r="J308" s="7"/>
      <c r="L308" s="20"/>
      <c r="M308" s="72"/>
    </row>
    <row r="309" spans="1:13" s="6" customFormat="1" hidden="1">
      <c r="A309" s="87"/>
      <c r="G309" s="3"/>
      <c r="J309" s="7"/>
      <c r="L309" s="20"/>
      <c r="M309" s="72"/>
    </row>
    <row r="310" spans="1:13" s="6" customFormat="1" hidden="1">
      <c r="A310" s="87"/>
      <c r="G310" s="3"/>
      <c r="J310" s="7"/>
      <c r="L310" s="20"/>
      <c r="M310" s="72"/>
    </row>
    <row r="311" spans="1:13" s="6" customFormat="1" hidden="1">
      <c r="A311" s="87"/>
      <c r="G311" s="3"/>
      <c r="J311" s="7"/>
      <c r="L311" s="20"/>
      <c r="M311" s="72"/>
    </row>
    <row r="312" spans="1:13" s="6" customFormat="1" hidden="1">
      <c r="A312" s="87"/>
      <c r="G312" s="3"/>
      <c r="J312" s="7"/>
      <c r="L312" s="20"/>
      <c r="M312" s="72"/>
    </row>
    <row r="313" spans="1:13" s="6" customFormat="1" hidden="1">
      <c r="A313" s="87"/>
      <c r="G313" s="3"/>
      <c r="J313" s="7"/>
      <c r="L313" s="20"/>
      <c r="M313" s="72"/>
    </row>
    <row r="314" spans="1:13" s="6" customFormat="1" hidden="1">
      <c r="A314" s="87"/>
      <c r="G314" s="3"/>
      <c r="J314" s="7"/>
      <c r="L314" s="20"/>
      <c r="M314" s="72"/>
    </row>
    <row r="315" spans="1:13" s="6" customFormat="1" hidden="1">
      <c r="A315" s="87"/>
      <c r="G315" s="3"/>
      <c r="J315" s="7"/>
      <c r="L315" s="20"/>
      <c r="M315" s="72"/>
    </row>
    <row r="316" spans="1:13" s="6" customFormat="1" hidden="1">
      <c r="A316" s="87"/>
      <c r="G316" s="3"/>
      <c r="J316" s="7"/>
      <c r="L316" s="20"/>
      <c r="M316" s="72"/>
    </row>
    <row r="317" spans="1:13" s="6" customFormat="1" hidden="1">
      <c r="A317" s="87"/>
      <c r="G317" s="3"/>
      <c r="J317" s="7"/>
      <c r="L317" s="20"/>
      <c r="M317" s="72"/>
    </row>
    <row r="318" spans="1:13" s="6" customFormat="1" hidden="1">
      <c r="A318" s="87"/>
      <c r="G318" s="3"/>
      <c r="J318" s="7"/>
      <c r="L318" s="20"/>
      <c r="M318" s="72"/>
    </row>
    <row r="319" spans="1:13" s="6" customFormat="1" hidden="1">
      <c r="A319" s="87"/>
      <c r="G319" s="3"/>
      <c r="J319" s="7"/>
      <c r="L319" s="20"/>
      <c r="M319" s="72"/>
    </row>
    <row r="320" spans="1:13" s="6" customFormat="1" hidden="1">
      <c r="A320" s="87"/>
      <c r="G320" s="3"/>
      <c r="J320" s="7"/>
      <c r="L320" s="20"/>
      <c r="M320" s="72"/>
    </row>
    <row r="321" spans="1:13" s="6" customFormat="1" hidden="1">
      <c r="A321" s="87"/>
      <c r="G321" s="3"/>
      <c r="J321" s="7"/>
      <c r="L321" s="20"/>
      <c r="M321" s="72"/>
    </row>
    <row r="322" spans="1:13" s="6" customFormat="1" hidden="1">
      <c r="A322" s="87"/>
      <c r="G322" s="3"/>
      <c r="J322" s="7"/>
      <c r="L322" s="20"/>
      <c r="M322" s="72"/>
    </row>
    <row r="323" spans="1:13" s="6" customFormat="1" hidden="1">
      <c r="A323" s="87"/>
      <c r="G323" s="3"/>
      <c r="J323" s="7"/>
      <c r="L323" s="20"/>
      <c r="M323" s="72"/>
    </row>
    <row r="324" spans="1:13" s="6" customFormat="1" hidden="1">
      <c r="A324" s="87"/>
      <c r="G324" s="3"/>
      <c r="J324" s="7"/>
      <c r="L324" s="20"/>
      <c r="M324" s="72"/>
    </row>
    <row r="325" spans="1:13" s="6" customFormat="1" hidden="1">
      <c r="A325" s="87"/>
      <c r="G325" s="3"/>
      <c r="J325" s="7"/>
      <c r="L325" s="20"/>
      <c r="M325" s="72"/>
    </row>
    <row r="326" spans="1:13" s="6" customFormat="1" hidden="1">
      <c r="A326" s="87"/>
      <c r="G326" s="3"/>
      <c r="J326" s="7"/>
      <c r="L326" s="20"/>
      <c r="M326" s="72"/>
    </row>
    <row r="327" spans="1:13" s="6" customFormat="1" hidden="1">
      <c r="A327" s="87"/>
      <c r="G327" s="3"/>
      <c r="J327" s="7"/>
      <c r="L327" s="20"/>
      <c r="M327" s="72"/>
    </row>
    <row r="328" spans="1:13" s="6" customFormat="1" hidden="1">
      <c r="A328" s="87"/>
      <c r="G328" s="3"/>
      <c r="J328" s="7"/>
      <c r="L328" s="20"/>
      <c r="M328" s="72"/>
    </row>
    <row r="329" spans="1:13" s="6" customFormat="1" hidden="1">
      <c r="A329" s="87"/>
      <c r="G329" s="3"/>
      <c r="J329" s="7"/>
      <c r="L329" s="20"/>
      <c r="M329" s="72"/>
    </row>
    <row r="330" spans="1:13" s="6" customFormat="1" hidden="1">
      <c r="A330" s="87"/>
      <c r="G330" s="3"/>
      <c r="J330" s="7"/>
      <c r="L330" s="20"/>
      <c r="M330" s="72"/>
    </row>
    <row r="331" spans="1:13" s="6" customFormat="1" hidden="1">
      <c r="A331" s="87"/>
      <c r="G331" s="3"/>
      <c r="J331" s="7"/>
      <c r="L331" s="20"/>
      <c r="M331" s="72"/>
    </row>
    <row r="332" spans="1:13" s="6" customFormat="1" hidden="1">
      <c r="A332" s="87"/>
      <c r="G332" s="3"/>
      <c r="J332" s="7"/>
      <c r="L332" s="20"/>
      <c r="M332" s="72"/>
    </row>
    <row r="333" spans="1:13" s="6" customFormat="1" hidden="1">
      <c r="A333" s="87"/>
      <c r="G333" s="3"/>
      <c r="J333" s="7"/>
      <c r="L333" s="20"/>
      <c r="M333" s="72"/>
    </row>
    <row r="334" spans="1:13" s="6" customFormat="1" hidden="1">
      <c r="A334" s="87"/>
      <c r="G334" s="3"/>
      <c r="J334" s="7"/>
      <c r="L334" s="20"/>
      <c r="M334" s="72"/>
    </row>
    <row r="335" spans="1:13" s="6" customFormat="1" hidden="1">
      <c r="A335" s="87"/>
      <c r="G335" s="3"/>
      <c r="J335" s="7"/>
      <c r="L335" s="20"/>
      <c r="M335" s="72"/>
    </row>
    <row r="336" spans="1:13" s="6" customFormat="1" hidden="1">
      <c r="A336" s="87"/>
      <c r="G336" s="3"/>
      <c r="J336" s="7"/>
      <c r="L336" s="20"/>
      <c r="M336" s="72"/>
    </row>
    <row r="337" spans="1:13" s="6" customFormat="1" hidden="1">
      <c r="A337" s="87"/>
      <c r="G337" s="3"/>
      <c r="J337" s="7"/>
      <c r="L337" s="20"/>
      <c r="M337" s="72"/>
    </row>
    <row r="338" spans="1:13" s="6" customFormat="1" hidden="1">
      <c r="A338" s="87"/>
      <c r="G338" s="3"/>
      <c r="J338" s="7"/>
      <c r="L338" s="20"/>
      <c r="M338" s="72"/>
    </row>
    <row r="339" spans="1:13" s="6" customFormat="1" hidden="1">
      <c r="A339" s="87"/>
      <c r="G339" s="3"/>
      <c r="J339" s="7"/>
      <c r="L339" s="20"/>
      <c r="M339" s="72"/>
    </row>
    <row r="340" spans="1:13" s="6" customFormat="1" hidden="1">
      <c r="A340" s="87"/>
      <c r="G340" s="3"/>
      <c r="J340" s="7"/>
      <c r="L340" s="20"/>
      <c r="M340" s="72"/>
    </row>
    <row r="341" spans="1:13" s="6" customFormat="1" hidden="1">
      <c r="A341" s="87"/>
      <c r="G341" s="3"/>
      <c r="J341" s="7"/>
      <c r="L341" s="20"/>
      <c r="M341" s="72"/>
    </row>
    <row r="342" spans="1:13" s="6" customFormat="1" hidden="1">
      <c r="A342" s="87"/>
      <c r="G342" s="3"/>
      <c r="J342" s="7"/>
      <c r="L342" s="20"/>
      <c r="M342" s="72"/>
    </row>
    <row r="343" spans="1:13" s="6" customFormat="1" hidden="1">
      <c r="A343" s="87"/>
      <c r="G343" s="3"/>
      <c r="J343" s="7"/>
      <c r="L343" s="20"/>
      <c r="M343" s="72"/>
    </row>
    <row r="344" spans="1:13" s="6" customFormat="1" hidden="1">
      <c r="A344" s="87"/>
      <c r="G344" s="3"/>
      <c r="J344" s="7"/>
      <c r="L344" s="20"/>
      <c r="M344" s="72"/>
    </row>
    <row r="345" spans="1:13" s="6" customFormat="1" hidden="1">
      <c r="A345" s="87"/>
      <c r="G345" s="3"/>
      <c r="J345" s="7"/>
      <c r="L345" s="20"/>
      <c r="M345" s="72"/>
    </row>
    <row r="346" spans="1:13" s="6" customFormat="1" hidden="1">
      <c r="A346" s="87"/>
      <c r="G346" s="3"/>
      <c r="J346" s="7"/>
      <c r="L346" s="20"/>
      <c r="M346" s="72"/>
    </row>
    <row r="347" spans="1:13" s="6" customFormat="1" hidden="1">
      <c r="A347" s="87"/>
      <c r="G347" s="3"/>
      <c r="J347" s="7"/>
      <c r="L347" s="20"/>
      <c r="M347" s="72"/>
    </row>
    <row r="348" spans="1:13" s="6" customFormat="1" hidden="1">
      <c r="A348" s="87"/>
      <c r="G348" s="3"/>
      <c r="J348" s="7"/>
      <c r="L348" s="20"/>
      <c r="M348" s="72"/>
    </row>
    <row r="349" spans="1:13" s="6" customFormat="1" hidden="1">
      <c r="A349" s="87"/>
      <c r="G349" s="3"/>
      <c r="J349" s="7"/>
      <c r="L349" s="20"/>
      <c r="M349" s="72"/>
    </row>
    <row r="350" spans="1:13" s="6" customFormat="1" hidden="1">
      <c r="A350" s="87"/>
      <c r="G350" s="3"/>
      <c r="J350" s="7"/>
      <c r="L350" s="20"/>
      <c r="M350" s="72"/>
    </row>
    <row r="351" spans="1:13" s="6" customFormat="1" hidden="1">
      <c r="A351" s="87"/>
      <c r="G351" s="3"/>
      <c r="J351" s="7"/>
      <c r="L351" s="20"/>
      <c r="M351" s="72"/>
    </row>
    <row r="352" spans="1:13" s="6" customFormat="1" hidden="1">
      <c r="A352" s="87"/>
      <c r="G352" s="3"/>
      <c r="J352" s="7"/>
      <c r="L352" s="20"/>
      <c r="M352" s="72"/>
    </row>
    <row r="353" spans="1:13" s="6" customFormat="1" hidden="1">
      <c r="A353" s="87"/>
      <c r="G353" s="3"/>
      <c r="J353" s="7"/>
      <c r="L353" s="20"/>
      <c r="M353" s="72"/>
    </row>
    <row r="354" spans="1:13" s="6" customFormat="1" hidden="1">
      <c r="A354" s="87"/>
      <c r="G354" s="3"/>
      <c r="J354" s="7"/>
      <c r="L354" s="20"/>
      <c r="M354" s="72"/>
    </row>
    <row r="355" spans="1:13" s="6" customFormat="1" hidden="1">
      <c r="A355" s="87"/>
      <c r="G355" s="3"/>
      <c r="J355" s="7"/>
      <c r="L355" s="20"/>
      <c r="M355" s="72"/>
    </row>
    <row r="356" spans="1:13" s="6" customFormat="1" hidden="1">
      <c r="A356" s="87"/>
      <c r="G356" s="3"/>
      <c r="J356" s="7"/>
      <c r="L356" s="20"/>
      <c r="M356" s="72"/>
    </row>
    <row r="357" spans="1:13" s="6" customFormat="1" hidden="1">
      <c r="A357" s="87"/>
      <c r="G357" s="3"/>
      <c r="J357" s="7"/>
      <c r="L357" s="20"/>
      <c r="M357" s="72"/>
    </row>
    <row r="358" spans="1:13" s="6" customFormat="1" hidden="1">
      <c r="A358" s="87"/>
      <c r="G358" s="3"/>
      <c r="J358" s="7"/>
      <c r="L358" s="20"/>
      <c r="M358" s="72"/>
    </row>
    <row r="359" spans="1:13" s="6" customFormat="1" hidden="1">
      <c r="A359" s="87"/>
      <c r="G359" s="3"/>
      <c r="J359" s="7"/>
      <c r="L359" s="20"/>
      <c r="M359" s="72"/>
    </row>
    <row r="360" spans="1:13" s="6" customFormat="1" hidden="1">
      <c r="A360" s="87"/>
      <c r="G360" s="3"/>
      <c r="J360" s="7"/>
      <c r="L360" s="20"/>
      <c r="M360" s="72"/>
    </row>
    <row r="361" spans="1:13" s="6" customFormat="1" hidden="1">
      <c r="A361" s="87"/>
      <c r="G361" s="3"/>
      <c r="J361" s="7"/>
      <c r="L361" s="20"/>
      <c r="M361" s="72"/>
    </row>
    <row r="362" spans="1:13" s="6" customFormat="1" hidden="1">
      <c r="A362" s="87"/>
      <c r="G362" s="3"/>
      <c r="J362" s="7"/>
      <c r="L362" s="20"/>
      <c r="M362" s="72"/>
    </row>
    <row r="363" spans="1:13" s="6" customFormat="1" hidden="1">
      <c r="A363" s="87"/>
      <c r="G363" s="3"/>
      <c r="J363" s="7"/>
      <c r="L363" s="20"/>
      <c r="M363" s="72"/>
    </row>
    <row r="364" spans="1:13" s="6" customFormat="1" hidden="1">
      <c r="A364" s="87"/>
      <c r="G364" s="3"/>
      <c r="J364" s="7"/>
      <c r="L364" s="20"/>
      <c r="M364" s="72"/>
    </row>
    <row r="365" spans="1:13" s="6" customFormat="1" hidden="1">
      <c r="A365" s="87"/>
      <c r="G365" s="3"/>
      <c r="J365" s="7"/>
      <c r="L365" s="20"/>
      <c r="M365" s="72"/>
    </row>
    <row r="366" spans="1:13" s="6" customFormat="1" hidden="1">
      <c r="A366" s="87"/>
      <c r="G366" s="3"/>
      <c r="J366" s="7"/>
      <c r="L366" s="20"/>
      <c r="M366" s="72"/>
    </row>
    <row r="367" spans="1:13" s="6" customFormat="1" hidden="1">
      <c r="A367" s="87"/>
      <c r="G367" s="3"/>
      <c r="J367" s="7"/>
      <c r="L367" s="20"/>
      <c r="M367" s="72"/>
    </row>
    <row r="368" spans="1:13" s="6" customFormat="1" hidden="1">
      <c r="A368" s="87"/>
      <c r="G368" s="3"/>
      <c r="J368" s="7"/>
      <c r="L368" s="20"/>
      <c r="M368" s="72"/>
    </row>
    <row r="369" spans="1:13" s="6" customFormat="1" hidden="1">
      <c r="A369" s="87"/>
      <c r="G369" s="3"/>
      <c r="J369" s="7"/>
      <c r="L369" s="20"/>
      <c r="M369" s="72"/>
    </row>
    <row r="370" spans="1:13" s="6" customFormat="1" hidden="1">
      <c r="A370" s="87"/>
      <c r="G370" s="3"/>
      <c r="J370" s="7"/>
      <c r="L370" s="20"/>
      <c r="M370" s="72"/>
    </row>
    <row r="371" spans="1:13" s="6" customFormat="1" hidden="1">
      <c r="A371" s="87"/>
      <c r="G371" s="3"/>
      <c r="J371" s="7"/>
      <c r="L371" s="20"/>
      <c r="M371" s="72"/>
    </row>
    <row r="372" spans="1:13" s="6" customFormat="1" hidden="1">
      <c r="A372" s="87"/>
      <c r="G372" s="3"/>
      <c r="J372" s="7"/>
      <c r="L372" s="20"/>
      <c r="M372" s="72"/>
    </row>
    <row r="373" spans="1:13" s="6" customFormat="1" hidden="1">
      <c r="A373" s="87"/>
      <c r="G373" s="3"/>
      <c r="J373" s="7"/>
      <c r="L373" s="20"/>
      <c r="M373" s="72"/>
    </row>
    <row r="374" spans="1:13" s="6" customFormat="1" hidden="1">
      <c r="A374" s="87"/>
      <c r="G374" s="3"/>
      <c r="J374" s="7"/>
      <c r="L374" s="20"/>
      <c r="M374" s="72"/>
    </row>
    <row r="375" spans="1:13" s="6" customFormat="1" hidden="1">
      <c r="A375" s="87"/>
      <c r="G375" s="3"/>
      <c r="J375" s="7"/>
      <c r="L375" s="20"/>
      <c r="M375" s="72"/>
    </row>
    <row r="376" spans="1:13" s="6" customFormat="1" hidden="1">
      <c r="A376" s="87"/>
      <c r="G376" s="3"/>
      <c r="J376" s="7"/>
      <c r="L376" s="20"/>
      <c r="M376" s="72"/>
    </row>
    <row r="377" spans="1:13" s="6" customFormat="1" hidden="1">
      <c r="A377" s="87"/>
      <c r="G377" s="3"/>
      <c r="J377" s="7"/>
      <c r="L377" s="20"/>
      <c r="M377" s="72"/>
    </row>
    <row r="378" spans="1:13" s="6" customFormat="1" hidden="1">
      <c r="A378" s="87"/>
      <c r="G378" s="3"/>
      <c r="J378" s="7"/>
      <c r="L378" s="20"/>
      <c r="M378" s="72"/>
    </row>
    <row r="379" spans="1:13" s="6" customFormat="1" hidden="1">
      <c r="A379" s="87"/>
      <c r="G379" s="3"/>
      <c r="J379" s="7"/>
      <c r="L379" s="20"/>
      <c r="M379" s="72"/>
    </row>
    <row r="380" spans="1:13" s="6" customFormat="1" hidden="1">
      <c r="A380" s="87"/>
      <c r="G380" s="3"/>
      <c r="J380" s="7"/>
      <c r="L380" s="20"/>
      <c r="M380" s="72"/>
    </row>
    <row r="381" spans="1:13" s="6" customFormat="1" hidden="1">
      <c r="A381" s="87"/>
      <c r="G381" s="3"/>
      <c r="J381" s="7"/>
      <c r="L381" s="20"/>
      <c r="M381" s="72"/>
    </row>
    <row r="382" spans="1:13" s="6" customFormat="1" hidden="1">
      <c r="A382" s="87"/>
      <c r="G382" s="3"/>
      <c r="J382" s="7"/>
      <c r="L382" s="20"/>
      <c r="M382" s="72"/>
    </row>
    <row r="383" spans="1:13" s="6" customFormat="1" hidden="1">
      <c r="A383" s="87"/>
      <c r="G383" s="3"/>
      <c r="J383" s="7"/>
      <c r="L383" s="20"/>
      <c r="M383" s="72"/>
    </row>
    <row r="384" spans="1:13" s="6" customFormat="1" hidden="1">
      <c r="A384" s="87"/>
      <c r="G384" s="3"/>
      <c r="J384" s="7"/>
      <c r="L384" s="20"/>
      <c r="M384" s="72"/>
    </row>
    <row r="385" spans="1:13" s="6" customFormat="1" hidden="1">
      <c r="A385" s="87"/>
      <c r="G385" s="3"/>
      <c r="J385" s="7"/>
      <c r="L385" s="20"/>
      <c r="M385" s="72"/>
    </row>
    <row r="386" spans="1:13" s="6" customFormat="1" hidden="1">
      <c r="A386" s="87"/>
      <c r="G386" s="3"/>
      <c r="J386" s="7"/>
      <c r="L386" s="20"/>
      <c r="M386" s="72"/>
    </row>
    <row r="387" spans="1:13" s="6" customFormat="1" hidden="1">
      <c r="A387" s="87"/>
      <c r="G387" s="3"/>
      <c r="J387" s="7"/>
      <c r="L387" s="20"/>
      <c r="M387" s="72"/>
    </row>
    <row r="388" spans="1:13" s="6" customFormat="1" hidden="1">
      <c r="A388" s="87"/>
      <c r="G388" s="3"/>
      <c r="J388" s="7"/>
      <c r="L388" s="20"/>
      <c r="M388" s="72"/>
    </row>
    <row r="389" spans="1:13" s="6" customFormat="1" hidden="1">
      <c r="A389" s="87"/>
      <c r="G389" s="3"/>
      <c r="J389" s="7"/>
      <c r="L389" s="20"/>
      <c r="M389" s="72"/>
    </row>
    <row r="390" spans="1:13" s="6" customFormat="1" hidden="1">
      <c r="A390" s="87"/>
      <c r="G390" s="3"/>
      <c r="J390" s="7"/>
      <c r="L390" s="20"/>
      <c r="M390" s="72"/>
    </row>
    <row r="391" spans="1:13" s="6" customFormat="1" hidden="1">
      <c r="A391" s="87"/>
      <c r="G391" s="3"/>
      <c r="J391" s="7"/>
      <c r="L391" s="20"/>
      <c r="M391" s="72"/>
    </row>
    <row r="392" spans="1:13" s="6" customFormat="1" hidden="1">
      <c r="A392" s="87"/>
      <c r="G392" s="3"/>
      <c r="J392" s="7"/>
      <c r="L392" s="20"/>
      <c r="M392" s="72"/>
    </row>
    <row r="393" spans="1:13" s="6" customFormat="1" hidden="1">
      <c r="A393" s="87"/>
      <c r="G393" s="3"/>
      <c r="J393" s="7"/>
      <c r="L393" s="20"/>
      <c r="M393" s="72"/>
    </row>
    <row r="394" spans="1:13" s="6" customFormat="1" hidden="1">
      <c r="A394" s="87"/>
      <c r="G394" s="3"/>
      <c r="J394" s="7"/>
      <c r="L394" s="20"/>
      <c r="M394" s="72"/>
    </row>
    <row r="395" spans="1:13" s="6" customFormat="1" hidden="1">
      <c r="A395" s="87"/>
      <c r="G395" s="3"/>
      <c r="J395" s="7"/>
      <c r="L395" s="20"/>
      <c r="M395" s="72"/>
    </row>
    <row r="396" spans="1:13" s="6" customFormat="1" hidden="1">
      <c r="A396" s="87"/>
      <c r="G396" s="3"/>
      <c r="J396" s="7"/>
      <c r="L396" s="20"/>
      <c r="M396" s="72"/>
    </row>
    <row r="397" spans="1:13" s="6" customFormat="1" hidden="1">
      <c r="A397" s="87"/>
      <c r="G397" s="3"/>
      <c r="J397" s="7"/>
      <c r="L397" s="20"/>
      <c r="M397" s="72"/>
    </row>
    <row r="398" spans="1:13" s="6" customFormat="1" hidden="1">
      <c r="A398" s="87"/>
      <c r="G398" s="3"/>
      <c r="J398" s="7"/>
      <c r="L398" s="20"/>
      <c r="M398" s="72"/>
    </row>
    <row r="399" spans="1:13" s="6" customFormat="1" hidden="1">
      <c r="A399" s="87"/>
      <c r="G399" s="3"/>
      <c r="J399" s="7"/>
      <c r="L399" s="20"/>
      <c r="M399" s="72"/>
    </row>
    <row r="400" spans="1:13" s="6" customFormat="1" hidden="1">
      <c r="A400" s="87"/>
      <c r="G400" s="3"/>
      <c r="J400" s="7"/>
      <c r="L400" s="20"/>
      <c r="M400" s="72"/>
    </row>
    <row r="401" spans="1:13" s="6" customFormat="1" hidden="1">
      <c r="A401" s="87"/>
      <c r="G401" s="3"/>
      <c r="J401" s="7"/>
      <c r="L401" s="20"/>
      <c r="M401" s="72"/>
    </row>
    <row r="402" spans="1:13" s="6" customFormat="1" hidden="1">
      <c r="A402" s="87"/>
      <c r="G402" s="3"/>
      <c r="J402" s="7"/>
      <c r="L402" s="20"/>
      <c r="M402" s="72"/>
    </row>
    <row r="403" spans="1:13" s="6" customFormat="1" hidden="1">
      <c r="A403" s="87"/>
      <c r="G403" s="3"/>
      <c r="J403" s="7"/>
      <c r="L403" s="20"/>
      <c r="M403" s="72"/>
    </row>
    <row r="404" spans="1:13" s="6" customFormat="1" hidden="1">
      <c r="A404" s="87"/>
      <c r="G404" s="3"/>
      <c r="J404" s="7"/>
      <c r="L404" s="20"/>
      <c r="M404" s="72"/>
    </row>
    <row r="405" spans="1:13" s="6" customFormat="1" hidden="1">
      <c r="A405" s="87"/>
      <c r="G405" s="3"/>
      <c r="J405" s="7"/>
      <c r="L405" s="20"/>
      <c r="M405" s="72"/>
    </row>
    <row r="406" spans="1:13" s="6" customFormat="1" hidden="1">
      <c r="A406" s="87"/>
      <c r="G406" s="3"/>
      <c r="J406" s="7"/>
      <c r="L406" s="20"/>
      <c r="M406" s="72"/>
    </row>
    <row r="407" spans="1:13" s="6" customFormat="1" hidden="1">
      <c r="A407" s="87"/>
      <c r="G407" s="3"/>
      <c r="J407" s="7"/>
      <c r="L407" s="20"/>
      <c r="M407" s="72"/>
    </row>
    <row r="408" spans="1:13" s="6" customFormat="1" hidden="1">
      <c r="A408" s="87"/>
      <c r="G408" s="3"/>
      <c r="J408" s="7"/>
      <c r="L408" s="20"/>
      <c r="M408" s="72"/>
    </row>
    <row r="409" spans="1:13" s="6" customFormat="1" hidden="1">
      <c r="A409" s="87"/>
      <c r="G409" s="3"/>
      <c r="J409" s="7"/>
      <c r="L409" s="20"/>
      <c r="M409" s="72"/>
    </row>
    <row r="410" spans="1:13" s="6" customFormat="1" hidden="1">
      <c r="A410" s="87"/>
      <c r="G410" s="3"/>
      <c r="J410" s="7"/>
      <c r="L410" s="20"/>
      <c r="M410" s="72"/>
    </row>
    <row r="411" spans="1:13" s="6" customFormat="1" hidden="1">
      <c r="A411" s="87"/>
      <c r="G411" s="3"/>
      <c r="J411" s="7"/>
      <c r="L411" s="20"/>
      <c r="M411" s="72"/>
    </row>
    <row r="412" spans="1:13" s="6" customFormat="1" hidden="1">
      <c r="A412" s="87"/>
      <c r="G412" s="3"/>
      <c r="J412" s="7"/>
      <c r="L412" s="20"/>
      <c r="M412" s="72"/>
    </row>
    <row r="413" spans="1:13" s="6" customFormat="1" hidden="1">
      <c r="A413" s="87"/>
      <c r="G413" s="3"/>
      <c r="J413" s="7"/>
      <c r="L413" s="20"/>
      <c r="M413" s="72"/>
    </row>
    <row r="414" spans="1:13" s="6" customFormat="1" hidden="1">
      <c r="A414" s="87"/>
      <c r="G414" s="3"/>
      <c r="J414" s="7"/>
      <c r="L414" s="20"/>
      <c r="M414" s="72"/>
    </row>
    <row r="415" spans="1:13" s="6" customFormat="1" hidden="1">
      <c r="A415" s="87"/>
      <c r="G415" s="3"/>
      <c r="J415" s="7"/>
      <c r="L415" s="20"/>
      <c r="M415" s="72"/>
    </row>
    <row r="416" spans="1:13" s="6" customFormat="1" hidden="1">
      <c r="A416" s="87"/>
      <c r="G416" s="3"/>
      <c r="J416" s="7"/>
      <c r="L416" s="20"/>
      <c r="M416" s="72"/>
    </row>
    <row r="417" spans="1:13" s="6" customFormat="1" hidden="1">
      <c r="A417" s="87"/>
      <c r="G417" s="3"/>
      <c r="J417" s="7"/>
      <c r="L417" s="20"/>
      <c r="M417" s="72"/>
    </row>
    <row r="418" spans="1:13" s="6" customFormat="1" hidden="1">
      <c r="A418" s="87"/>
      <c r="G418" s="3"/>
      <c r="J418" s="7"/>
      <c r="L418" s="20"/>
      <c r="M418" s="72"/>
    </row>
    <row r="419" spans="1:13" s="6" customFormat="1" hidden="1">
      <c r="A419" s="87"/>
      <c r="G419" s="3"/>
      <c r="J419" s="7"/>
      <c r="L419" s="20"/>
      <c r="M419" s="72"/>
    </row>
    <row r="420" spans="1:13" s="6" customFormat="1" hidden="1">
      <c r="A420" s="87"/>
      <c r="G420" s="3"/>
      <c r="J420" s="7"/>
      <c r="L420" s="20"/>
      <c r="M420" s="72"/>
    </row>
    <row r="421" spans="1:13" s="6" customFormat="1" hidden="1">
      <c r="A421" s="87"/>
      <c r="G421" s="3"/>
      <c r="J421" s="7"/>
      <c r="L421" s="20"/>
      <c r="M421" s="72"/>
    </row>
    <row r="422" spans="1:13" s="6" customFormat="1" hidden="1">
      <c r="A422" s="87"/>
      <c r="G422" s="3"/>
      <c r="J422" s="7"/>
      <c r="L422" s="20"/>
      <c r="M422" s="72"/>
    </row>
    <row r="423" spans="1:13" s="6" customFormat="1" hidden="1">
      <c r="A423" s="87"/>
      <c r="G423" s="3"/>
      <c r="J423" s="7"/>
      <c r="L423" s="20"/>
      <c r="M423" s="72"/>
    </row>
    <row r="424" spans="1:13" s="6" customFormat="1" hidden="1">
      <c r="A424" s="87"/>
      <c r="G424" s="3"/>
      <c r="J424" s="7"/>
      <c r="L424" s="20"/>
      <c r="M424" s="72"/>
    </row>
    <row r="425" spans="1:13" s="6" customFormat="1" hidden="1">
      <c r="A425" s="87"/>
      <c r="G425" s="3"/>
      <c r="J425" s="7"/>
      <c r="L425" s="20"/>
      <c r="M425" s="72"/>
    </row>
    <row r="426" spans="1:13" s="6" customFormat="1" hidden="1">
      <c r="A426" s="87"/>
      <c r="G426" s="3"/>
      <c r="J426" s="7"/>
      <c r="L426" s="20"/>
      <c r="M426" s="72"/>
    </row>
    <row r="427" spans="1:13" s="6" customFormat="1" hidden="1">
      <c r="A427" s="87"/>
      <c r="G427" s="3"/>
      <c r="J427" s="7"/>
      <c r="L427" s="20"/>
      <c r="M427" s="72"/>
    </row>
    <row r="428" spans="1:13" s="6" customFormat="1" hidden="1">
      <c r="A428" s="87"/>
      <c r="G428" s="3"/>
      <c r="J428" s="7"/>
      <c r="L428" s="20"/>
      <c r="M428" s="72"/>
    </row>
    <row r="429" spans="1:13" s="6" customFormat="1" hidden="1">
      <c r="A429" s="87"/>
      <c r="G429" s="3"/>
      <c r="J429" s="7"/>
      <c r="L429" s="20"/>
      <c r="M429" s="72"/>
    </row>
    <row r="430" spans="1:13" s="6" customFormat="1" hidden="1">
      <c r="A430" s="87"/>
      <c r="G430" s="3"/>
      <c r="J430" s="7"/>
      <c r="L430" s="20"/>
      <c r="M430" s="72"/>
    </row>
    <row r="431" spans="1:13" s="6" customFormat="1" hidden="1">
      <c r="A431" s="87"/>
      <c r="G431" s="3"/>
      <c r="J431" s="7"/>
      <c r="L431" s="20"/>
      <c r="M431" s="72"/>
    </row>
    <row r="432" spans="1:13" s="6" customFormat="1" hidden="1">
      <c r="A432" s="87"/>
      <c r="G432" s="3"/>
      <c r="J432" s="7"/>
      <c r="L432" s="20"/>
      <c r="M432" s="72"/>
    </row>
    <row r="433" spans="1:13" s="6" customFormat="1" hidden="1">
      <c r="A433" s="87"/>
      <c r="G433" s="3"/>
      <c r="J433" s="7"/>
      <c r="L433" s="20"/>
      <c r="M433" s="72"/>
    </row>
    <row r="434" spans="1:13" s="6" customFormat="1" hidden="1">
      <c r="A434" s="87"/>
      <c r="G434" s="3"/>
      <c r="J434" s="7"/>
      <c r="L434" s="20"/>
      <c r="M434" s="72"/>
    </row>
    <row r="435" spans="1:13" s="6" customFormat="1" hidden="1">
      <c r="A435" s="87"/>
      <c r="G435" s="3"/>
      <c r="J435" s="7"/>
      <c r="L435" s="20"/>
      <c r="M435" s="72"/>
    </row>
    <row r="436" spans="1:13" s="6" customFormat="1" hidden="1">
      <c r="A436" s="87"/>
      <c r="G436" s="3"/>
      <c r="J436" s="7"/>
      <c r="L436" s="20"/>
      <c r="M436" s="72"/>
    </row>
    <row r="437" spans="1:13" s="6" customFormat="1" hidden="1">
      <c r="A437" s="87"/>
      <c r="G437" s="3"/>
      <c r="J437" s="7"/>
      <c r="L437" s="20"/>
      <c r="M437" s="72"/>
    </row>
    <row r="438" spans="1:13" s="6" customFormat="1" hidden="1">
      <c r="A438" s="87"/>
      <c r="G438" s="3"/>
      <c r="J438" s="7"/>
      <c r="L438" s="20"/>
      <c r="M438" s="72"/>
    </row>
    <row r="439" spans="1:13" s="6" customFormat="1" hidden="1">
      <c r="A439" s="87"/>
      <c r="G439" s="3"/>
      <c r="J439" s="7"/>
      <c r="L439" s="20"/>
      <c r="M439" s="72"/>
    </row>
    <row r="440" spans="1:13" s="6" customFormat="1" hidden="1">
      <c r="A440" s="87"/>
      <c r="G440" s="3"/>
      <c r="J440" s="7"/>
      <c r="L440" s="20"/>
      <c r="M440" s="72"/>
    </row>
    <row r="441" spans="1:13" s="6" customFormat="1" hidden="1">
      <c r="A441" s="87"/>
      <c r="G441" s="3"/>
      <c r="J441" s="7"/>
      <c r="L441" s="20"/>
      <c r="M441" s="72"/>
    </row>
    <row r="442" spans="1:13" s="6" customFormat="1" hidden="1">
      <c r="A442" s="87"/>
      <c r="G442" s="3"/>
      <c r="J442" s="7"/>
      <c r="L442" s="20"/>
      <c r="M442" s="72"/>
    </row>
    <row r="443" spans="1:13" s="6" customFormat="1" hidden="1">
      <c r="A443" s="87"/>
      <c r="G443" s="3"/>
      <c r="J443" s="7"/>
      <c r="L443" s="20"/>
      <c r="M443" s="72"/>
    </row>
    <row r="444" spans="1:13" s="6" customFormat="1" hidden="1">
      <c r="A444" s="87"/>
      <c r="G444" s="3"/>
      <c r="J444" s="7"/>
      <c r="L444" s="20"/>
      <c r="M444" s="72"/>
    </row>
    <row r="445" spans="1:13" s="6" customFormat="1" hidden="1">
      <c r="A445" s="87"/>
      <c r="G445" s="3"/>
      <c r="J445" s="7"/>
      <c r="L445" s="20"/>
      <c r="M445" s="72"/>
    </row>
    <row r="446" spans="1:13" s="6" customFormat="1" hidden="1">
      <c r="A446" s="87"/>
      <c r="G446" s="3"/>
      <c r="J446" s="7"/>
      <c r="L446" s="20"/>
      <c r="M446" s="72"/>
    </row>
    <row r="447" spans="1:13" s="6" customFormat="1" hidden="1">
      <c r="A447" s="87"/>
      <c r="G447" s="3"/>
      <c r="J447" s="7"/>
      <c r="L447" s="20"/>
      <c r="M447" s="72"/>
    </row>
    <row r="448" spans="1:13" s="6" customFormat="1" hidden="1">
      <c r="A448" s="87"/>
      <c r="G448" s="3"/>
      <c r="J448" s="7"/>
      <c r="L448" s="20"/>
      <c r="M448" s="72"/>
    </row>
    <row r="449" spans="1:13" s="6" customFormat="1" hidden="1">
      <c r="A449" s="87"/>
      <c r="G449" s="3"/>
      <c r="J449" s="7"/>
      <c r="L449" s="20"/>
      <c r="M449" s="72"/>
    </row>
    <row r="450" spans="1:13" s="6" customFormat="1" hidden="1">
      <c r="A450" s="87"/>
      <c r="G450" s="3"/>
      <c r="J450" s="7"/>
      <c r="L450" s="20"/>
      <c r="M450" s="72"/>
    </row>
    <row r="451" spans="1:13" s="6" customFormat="1" hidden="1">
      <c r="A451" s="87"/>
      <c r="G451" s="3"/>
      <c r="J451" s="7"/>
      <c r="L451" s="20"/>
      <c r="M451" s="72"/>
    </row>
    <row r="452" spans="1:13" s="6" customFormat="1" hidden="1">
      <c r="A452" s="87"/>
      <c r="G452" s="3"/>
      <c r="J452" s="7"/>
      <c r="L452" s="20"/>
      <c r="M452" s="72"/>
    </row>
    <row r="453" spans="1:13" s="6" customFormat="1" hidden="1">
      <c r="A453" s="87"/>
      <c r="G453" s="3"/>
      <c r="J453" s="7"/>
      <c r="L453" s="20"/>
      <c r="M453" s="72"/>
    </row>
    <row r="454" spans="1:13" s="6" customFormat="1" hidden="1">
      <c r="A454" s="87"/>
      <c r="G454" s="3"/>
      <c r="J454" s="7"/>
      <c r="L454" s="20"/>
      <c r="M454" s="72"/>
    </row>
    <row r="455" spans="1:13" s="6" customFormat="1" hidden="1">
      <c r="A455" s="87"/>
      <c r="G455" s="3"/>
      <c r="J455" s="7"/>
      <c r="L455" s="20"/>
      <c r="M455" s="72"/>
    </row>
    <row r="456" spans="1:13" s="6" customFormat="1" hidden="1">
      <c r="A456" s="87"/>
      <c r="G456" s="3"/>
      <c r="J456" s="7"/>
      <c r="L456" s="20"/>
      <c r="M456" s="72"/>
    </row>
    <row r="457" spans="1:13" s="6" customFormat="1" hidden="1">
      <c r="A457" s="87"/>
      <c r="G457" s="3"/>
      <c r="J457" s="7"/>
      <c r="L457" s="20"/>
      <c r="M457" s="72"/>
    </row>
    <row r="458" spans="1:13" s="6" customFormat="1" hidden="1">
      <c r="A458" s="87"/>
      <c r="G458" s="3"/>
      <c r="J458" s="7"/>
      <c r="L458" s="20"/>
      <c r="M458" s="72"/>
    </row>
    <row r="459" spans="1:13" s="6" customFormat="1" hidden="1">
      <c r="A459" s="87"/>
      <c r="G459" s="3"/>
      <c r="J459" s="7"/>
      <c r="L459" s="20"/>
      <c r="M459" s="72"/>
    </row>
    <row r="460" spans="1:13" s="6" customFormat="1" hidden="1">
      <c r="A460" s="87"/>
      <c r="G460" s="3"/>
      <c r="J460" s="7"/>
      <c r="L460" s="20"/>
      <c r="M460" s="72"/>
    </row>
    <row r="461" spans="1:13" s="6" customFormat="1" hidden="1">
      <c r="A461" s="87"/>
      <c r="G461" s="3"/>
      <c r="J461" s="7"/>
      <c r="L461" s="20"/>
      <c r="M461" s="72"/>
    </row>
    <row r="462" spans="1:13" s="6" customFormat="1" hidden="1">
      <c r="A462" s="87"/>
      <c r="G462" s="3"/>
      <c r="J462" s="7"/>
      <c r="L462" s="20"/>
      <c r="M462" s="72"/>
    </row>
    <row r="463" spans="1:13" s="6" customFormat="1" hidden="1">
      <c r="A463" s="87"/>
      <c r="G463" s="3"/>
      <c r="J463" s="7"/>
      <c r="L463" s="20"/>
      <c r="M463" s="72"/>
    </row>
    <row r="464" spans="1:13" s="6" customFormat="1" hidden="1">
      <c r="A464" s="87"/>
      <c r="G464" s="3"/>
      <c r="J464" s="7"/>
      <c r="L464" s="20"/>
      <c r="M464" s="72"/>
    </row>
    <row r="465" spans="1:13" s="6" customFormat="1" hidden="1">
      <c r="A465" s="87"/>
      <c r="G465" s="3"/>
      <c r="J465" s="7"/>
      <c r="L465" s="20"/>
      <c r="M465" s="72"/>
    </row>
    <row r="466" spans="1:13" s="6" customFormat="1" hidden="1">
      <c r="A466" s="87"/>
      <c r="G466" s="3"/>
      <c r="J466" s="7"/>
      <c r="L466" s="20"/>
      <c r="M466" s="72"/>
    </row>
    <row r="467" spans="1:13" s="6" customFormat="1" hidden="1">
      <c r="A467" s="87"/>
      <c r="G467" s="3"/>
      <c r="J467" s="7"/>
      <c r="L467" s="20"/>
      <c r="M467" s="72"/>
    </row>
    <row r="468" spans="1:13" s="6" customFormat="1" hidden="1">
      <c r="A468" s="87"/>
      <c r="G468" s="3"/>
      <c r="J468" s="7"/>
      <c r="L468" s="20"/>
      <c r="M468" s="72"/>
    </row>
    <row r="469" spans="1:13" s="6" customFormat="1" hidden="1">
      <c r="A469" s="87"/>
      <c r="G469" s="3"/>
      <c r="J469" s="7"/>
      <c r="L469" s="20"/>
      <c r="M469" s="72"/>
    </row>
    <row r="470" spans="1:13" s="6" customFormat="1" hidden="1">
      <c r="A470" s="87"/>
      <c r="G470" s="3"/>
      <c r="J470" s="7"/>
      <c r="L470" s="20"/>
      <c r="M470" s="72"/>
    </row>
    <row r="471" spans="1:13" s="6" customFormat="1" hidden="1">
      <c r="A471" s="87"/>
      <c r="G471" s="3"/>
      <c r="J471" s="7"/>
      <c r="L471" s="20"/>
      <c r="M471" s="72"/>
    </row>
    <row r="472" spans="1:13" s="6" customFormat="1" hidden="1">
      <c r="A472" s="87"/>
      <c r="G472" s="3"/>
      <c r="J472" s="7"/>
      <c r="L472" s="20"/>
      <c r="M472" s="72"/>
    </row>
    <row r="473" spans="1:13" s="6" customFormat="1" hidden="1">
      <c r="A473" s="87"/>
      <c r="G473" s="3"/>
      <c r="J473" s="7"/>
      <c r="L473" s="20"/>
      <c r="M473" s="72"/>
    </row>
    <row r="474" spans="1:13" s="6" customFormat="1" hidden="1">
      <c r="A474" s="87"/>
      <c r="G474" s="3"/>
      <c r="J474" s="7"/>
      <c r="L474" s="20"/>
      <c r="M474" s="72"/>
    </row>
    <row r="475" spans="1:13" s="6" customFormat="1" hidden="1">
      <c r="A475" s="87"/>
      <c r="G475" s="3"/>
      <c r="J475" s="7"/>
      <c r="L475" s="20"/>
      <c r="M475" s="72"/>
    </row>
    <row r="476" spans="1:13" s="6" customFormat="1" hidden="1">
      <c r="A476" s="87"/>
      <c r="G476" s="3"/>
      <c r="J476" s="7"/>
      <c r="L476" s="20"/>
      <c r="M476" s="72"/>
    </row>
    <row r="477" spans="1:13" s="6" customFormat="1" hidden="1">
      <c r="A477" s="87"/>
      <c r="G477" s="3"/>
      <c r="J477" s="7"/>
      <c r="L477" s="20"/>
      <c r="M477" s="72"/>
    </row>
    <row r="478" spans="1:13" s="6" customFormat="1" hidden="1">
      <c r="A478" s="87"/>
      <c r="G478" s="3"/>
      <c r="J478" s="7"/>
      <c r="L478" s="20"/>
      <c r="M478" s="72"/>
    </row>
    <row r="479" spans="1:13" s="6" customFormat="1" hidden="1">
      <c r="A479" s="87"/>
      <c r="G479" s="3"/>
      <c r="J479" s="7"/>
      <c r="L479" s="20"/>
      <c r="M479" s="72"/>
    </row>
    <row r="480" spans="1:13" s="6" customFormat="1" hidden="1">
      <c r="A480" s="87"/>
      <c r="G480" s="3"/>
      <c r="J480" s="7"/>
      <c r="L480" s="20"/>
      <c r="M480" s="72"/>
    </row>
    <row r="481" spans="1:13" s="6" customFormat="1" hidden="1">
      <c r="A481" s="87"/>
      <c r="G481" s="3"/>
      <c r="J481" s="7"/>
      <c r="L481" s="20"/>
      <c r="M481" s="72"/>
    </row>
    <row r="482" spans="1:13" s="6" customFormat="1" hidden="1">
      <c r="A482" s="87"/>
      <c r="G482" s="3"/>
      <c r="J482" s="7"/>
      <c r="L482" s="20"/>
      <c r="M482" s="72"/>
    </row>
    <row r="483" spans="1:13" s="6" customFormat="1" hidden="1">
      <c r="A483" s="87"/>
      <c r="G483" s="3"/>
      <c r="J483" s="7"/>
      <c r="L483" s="20"/>
      <c r="M483" s="72"/>
    </row>
    <row r="484" spans="1:13" s="6" customFormat="1" hidden="1">
      <c r="A484" s="87"/>
      <c r="G484" s="3"/>
      <c r="J484" s="7"/>
      <c r="L484" s="20"/>
      <c r="M484" s="72"/>
    </row>
    <row r="485" spans="1:13" s="6" customFormat="1" hidden="1">
      <c r="A485" s="87"/>
      <c r="G485" s="3"/>
      <c r="J485" s="7"/>
      <c r="L485" s="20"/>
      <c r="M485" s="72"/>
    </row>
    <row r="486" spans="1:13" s="6" customFormat="1" hidden="1">
      <c r="A486" s="87"/>
      <c r="G486" s="3"/>
      <c r="J486" s="7"/>
      <c r="L486" s="20"/>
      <c r="M486" s="72"/>
    </row>
    <row r="487" spans="1:13" s="6" customFormat="1" hidden="1">
      <c r="A487" s="87"/>
      <c r="G487" s="3"/>
      <c r="J487" s="7"/>
      <c r="L487" s="20"/>
      <c r="M487" s="72"/>
    </row>
    <row r="488" spans="1:13" s="6" customFormat="1" hidden="1">
      <c r="A488" s="87"/>
      <c r="G488" s="3"/>
      <c r="J488" s="7"/>
      <c r="L488" s="20"/>
      <c r="M488" s="72"/>
    </row>
    <row r="489" spans="1:13" s="6" customFormat="1" hidden="1">
      <c r="A489" s="87"/>
      <c r="G489" s="3"/>
      <c r="J489" s="7"/>
      <c r="L489" s="20"/>
      <c r="M489" s="72"/>
    </row>
    <row r="490" spans="1:13" s="6" customFormat="1" hidden="1">
      <c r="A490" s="87"/>
      <c r="G490" s="3"/>
      <c r="J490" s="7"/>
      <c r="L490" s="20"/>
      <c r="M490" s="72"/>
    </row>
    <row r="491" spans="1:13" s="6" customFormat="1" hidden="1">
      <c r="A491" s="87"/>
      <c r="G491" s="3"/>
      <c r="J491" s="7"/>
      <c r="L491" s="20"/>
      <c r="M491" s="72"/>
    </row>
    <row r="492" spans="1:13" s="6" customFormat="1" hidden="1">
      <c r="A492" s="87"/>
      <c r="G492" s="3"/>
      <c r="J492" s="7"/>
      <c r="L492" s="20"/>
      <c r="M492" s="72"/>
    </row>
    <row r="493" spans="1:13" s="6" customFormat="1" hidden="1">
      <c r="A493" s="87"/>
      <c r="G493" s="3"/>
      <c r="J493" s="7"/>
      <c r="L493" s="20"/>
      <c r="M493" s="72"/>
    </row>
    <row r="494" spans="1:13" s="6" customFormat="1" hidden="1">
      <c r="A494" s="87"/>
      <c r="G494" s="3"/>
      <c r="J494" s="7"/>
      <c r="L494" s="20"/>
      <c r="M494" s="72"/>
    </row>
    <row r="495" spans="1:13" s="6" customFormat="1" hidden="1">
      <c r="A495" s="87"/>
      <c r="G495" s="3"/>
      <c r="J495" s="7"/>
      <c r="L495" s="20"/>
      <c r="M495" s="72"/>
    </row>
    <row r="496" spans="1:13" s="6" customFormat="1" hidden="1">
      <c r="A496" s="87"/>
      <c r="G496" s="3"/>
      <c r="J496" s="7"/>
      <c r="L496" s="20"/>
      <c r="M496" s="72"/>
    </row>
    <row r="497" spans="1:13" s="6" customFormat="1" hidden="1">
      <c r="A497" s="87"/>
      <c r="G497" s="3"/>
      <c r="J497" s="7"/>
      <c r="L497" s="20"/>
      <c r="M497" s="72"/>
    </row>
    <row r="498" spans="1:13" s="6" customFormat="1" hidden="1">
      <c r="A498" s="87"/>
      <c r="G498" s="3"/>
      <c r="J498" s="7"/>
      <c r="L498" s="20"/>
      <c r="M498" s="72"/>
    </row>
    <row r="499" spans="1:13" s="6" customFormat="1" hidden="1">
      <c r="A499" s="87"/>
      <c r="G499" s="3"/>
      <c r="J499" s="7"/>
      <c r="L499" s="20"/>
      <c r="M499" s="72"/>
    </row>
    <row r="500" spans="1:13" s="6" customFormat="1" hidden="1">
      <c r="A500" s="87"/>
      <c r="G500" s="3"/>
      <c r="J500" s="7"/>
      <c r="L500" s="20"/>
      <c r="M500" s="72"/>
    </row>
    <row r="501" spans="1:13" s="6" customFormat="1" hidden="1">
      <c r="A501" s="87"/>
      <c r="G501" s="3"/>
      <c r="J501" s="7"/>
      <c r="L501" s="20"/>
      <c r="M501" s="72"/>
    </row>
    <row r="502" spans="1:13" s="6" customFormat="1" hidden="1">
      <c r="A502" s="87"/>
      <c r="G502" s="3"/>
      <c r="J502" s="7"/>
      <c r="L502" s="20"/>
      <c r="M502" s="72"/>
    </row>
    <row r="503" spans="1:13" s="6" customFormat="1" hidden="1">
      <c r="A503" s="87"/>
      <c r="G503" s="3"/>
      <c r="J503" s="7"/>
      <c r="L503" s="20"/>
      <c r="M503" s="72"/>
    </row>
    <row r="504" spans="1:13" s="6" customFormat="1" hidden="1">
      <c r="A504" s="87"/>
      <c r="G504" s="3"/>
      <c r="J504" s="7"/>
      <c r="L504" s="20"/>
      <c r="M504" s="72"/>
    </row>
    <row r="505" spans="1:13" s="6" customFormat="1" hidden="1">
      <c r="A505" s="87"/>
      <c r="G505" s="3"/>
      <c r="J505" s="7"/>
      <c r="L505" s="20"/>
      <c r="M505" s="72"/>
    </row>
    <row r="506" spans="1:13" s="6" customFormat="1" hidden="1">
      <c r="A506" s="87"/>
      <c r="G506" s="3"/>
      <c r="J506" s="7"/>
      <c r="L506" s="20"/>
      <c r="M506" s="72"/>
    </row>
    <row r="507" spans="1:13" s="6" customFormat="1" hidden="1">
      <c r="A507" s="87"/>
      <c r="G507" s="3"/>
      <c r="J507" s="7"/>
      <c r="L507" s="20"/>
      <c r="M507" s="72"/>
    </row>
    <row r="508" spans="1:13" s="6" customFormat="1" hidden="1">
      <c r="A508" s="87"/>
      <c r="G508" s="3"/>
      <c r="J508" s="7"/>
      <c r="L508" s="20"/>
      <c r="M508" s="72"/>
    </row>
    <row r="509" spans="1:13" s="6" customFormat="1" hidden="1">
      <c r="A509" s="87"/>
      <c r="G509" s="3"/>
      <c r="J509" s="7"/>
      <c r="L509" s="20"/>
      <c r="M509" s="72"/>
    </row>
    <row r="510" spans="1:13" s="6" customFormat="1" hidden="1">
      <c r="A510" s="87"/>
      <c r="G510" s="3"/>
      <c r="J510" s="7"/>
      <c r="L510" s="20"/>
      <c r="M510" s="72"/>
    </row>
    <row r="511" spans="1:13" s="6" customFormat="1" hidden="1">
      <c r="A511" s="87"/>
      <c r="G511" s="3"/>
      <c r="J511" s="7"/>
      <c r="L511" s="20"/>
      <c r="M511" s="72"/>
    </row>
    <row r="512" spans="1:13" s="6" customFormat="1" hidden="1">
      <c r="A512" s="87"/>
      <c r="G512" s="3"/>
      <c r="J512" s="7"/>
      <c r="L512" s="20"/>
      <c r="M512" s="72"/>
    </row>
    <row r="513" spans="1:13" s="6" customFormat="1" hidden="1">
      <c r="A513" s="87"/>
      <c r="G513" s="3"/>
      <c r="J513" s="7"/>
      <c r="L513" s="20"/>
      <c r="M513" s="72"/>
    </row>
    <row r="514" spans="1:13" s="6" customFormat="1" hidden="1">
      <c r="A514" s="87"/>
      <c r="G514" s="3"/>
      <c r="J514" s="7"/>
      <c r="L514" s="20"/>
      <c r="M514" s="72"/>
    </row>
    <row r="515" spans="1:13" s="6" customFormat="1" hidden="1">
      <c r="A515" s="87"/>
      <c r="G515" s="3"/>
      <c r="J515" s="7"/>
      <c r="L515" s="20"/>
      <c r="M515" s="72"/>
    </row>
    <row r="516" spans="1:13" s="6" customFormat="1" hidden="1">
      <c r="A516" s="87"/>
      <c r="G516" s="3"/>
      <c r="J516" s="7"/>
      <c r="L516" s="20"/>
      <c r="M516" s="72"/>
    </row>
    <row r="517" spans="1:13" s="6" customFormat="1" hidden="1">
      <c r="A517" s="87"/>
      <c r="G517" s="3"/>
      <c r="J517" s="7"/>
      <c r="L517" s="20"/>
      <c r="M517" s="72"/>
    </row>
    <row r="518" spans="1:13" s="6" customFormat="1" hidden="1">
      <c r="A518" s="87"/>
      <c r="G518" s="3"/>
      <c r="J518" s="7"/>
      <c r="L518" s="20"/>
      <c r="M518" s="72"/>
    </row>
    <row r="519" spans="1:13" s="6" customFormat="1" hidden="1">
      <c r="A519" s="87"/>
      <c r="G519" s="3"/>
      <c r="J519" s="7"/>
      <c r="L519" s="20"/>
      <c r="M519" s="72"/>
    </row>
    <row r="520" spans="1:13" s="6" customFormat="1" hidden="1">
      <c r="A520" s="87"/>
      <c r="G520" s="3"/>
      <c r="J520" s="7"/>
      <c r="L520" s="20"/>
      <c r="M520" s="72"/>
    </row>
    <row r="521" spans="1:13" s="6" customFormat="1" hidden="1">
      <c r="A521" s="87"/>
      <c r="G521" s="3"/>
      <c r="J521" s="7"/>
      <c r="L521" s="20"/>
      <c r="M521" s="72"/>
    </row>
    <row r="522" spans="1:13" s="6" customFormat="1" hidden="1">
      <c r="A522" s="87"/>
      <c r="G522" s="3"/>
      <c r="J522" s="7"/>
      <c r="L522" s="20"/>
      <c r="M522" s="72"/>
    </row>
    <row r="523" spans="1:13" s="6" customFormat="1" hidden="1">
      <c r="A523" s="87"/>
      <c r="G523" s="3"/>
      <c r="J523" s="7"/>
      <c r="L523" s="20"/>
      <c r="M523" s="72"/>
    </row>
    <row r="524" spans="1:13" s="6" customFormat="1" hidden="1">
      <c r="A524" s="87"/>
      <c r="G524" s="3"/>
      <c r="J524" s="7"/>
      <c r="L524" s="20"/>
      <c r="M524" s="72"/>
    </row>
    <row r="525" spans="1:13" s="6" customFormat="1" hidden="1">
      <c r="A525" s="87"/>
      <c r="G525" s="3"/>
      <c r="J525" s="7"/>
      <c r="L525" s="20"/>
      <c r="M525" s="72"/>
    </row>
    <row r="526" spans="1:13" s="6" customFormat="1" hidden="1">
      <c r="A526" s="87"/>
      <c r="G526" s="3"/>
      <c r="J526" s="7"/>
      <c r="L526" s="20"/>
      <c r="M526" s="72"/>
    </row>
    <row r="527" spans="1:13" s="6" customFormat="1" hidden="1">
      <c r="A527" s="87"/>
      <c r="G527" s="3"/>
      <c r="J527" s="7"/>
      <c r="L527" s="20"/>
      <c r="M527" s="72"/>
    </row>
    <row r="528" spans="1:13" s="6" customFormat="1" hidden="1">
      <c r="A528" s="87"/>
      <c r="G528" s="3"/>
      <c r="J528" s="7"/>
      <c r="L528" s="20"/>
      <c r="M528" s="72"/>
    </row>
    <row r="529" spans="1:13" s="6" customFormat="1" hidden="1">
      <c r="A529" s="87"/>
      <c r="G529" s="3"/>
      <c r="J529" s="7"/>
      <c r="L529" s="20"/>
      <c r="M529" s="72"/>
    </row>
    <row r="530" spans="1:13" s="6" customFormat="1" hidden="1">
      <c r="A530" s="87"/>
      <c r="G530" s="3"/>
      <c r="J530" s="7"/>
      <c r="L530" s="20"/>
      <c r="M530" s="72"/>
    </row>
    <row r="531" spans="1:13" s="6" customFormat="1" hidden="1">
      <c r="A531" s="87"/>
      <c r="G531" s="3"/>
      <c r="J531" s="7"/>
      <c r="L531" s="20"/>
      <c r="M531" s="72"/>
    </row>
    <row r="532" spans="1:13" s="6" customFormat="1" hidden="1">
      <c r="A532" s="87"/>
      <c r="G532" s="3"/>
      <c r="J532" s="7"/>
      <c r="L532" s="20"/>
      <c r="M532" s="72"/>
    </row>
    <row r="533" spans="1:13" s="6" customFormat="1" hidden="1">
      <c r="A533" s="87"/>
      <c r="G533" s="3"/>
      <c r="J533" s="7"/>
      <c r="L533" s="20"/>
      <c r="M533" s="72"/>
    </row>
    <row r="534" spans="1:13" s="6" customFormat="1" hidden="1">
      <c r="A534" s="87"/>
      <c r="G534" s="3"/>
      <c r="J534" s="7"/>
      <c r="L534" s="20"/>
      <c r="M534" s="72"/>
    </row>
    <row r="535" spans="1:13" s="6" customFormat="1" hidden="1">
      <c r="A535" s="87"/>
      <c r="G535" s="3"/>
      <c r="J535" s="7"/>
      <c r="L535" s="20"/>
      <c r="M535" s="72"/>
    </row>
    <row r="536" spans="1:13" s="6" customFormat="1" hidden="1">
      <c r="A536" s="87"/>
      <c r="G536" s="3"/>
      <c r="J536" s="7"/>
      <c r="L536" s="20"/>
      <c r="M536" s="72"/>
    </row>
    <row r="537" spans="1:13" s="6" customFormat="1" hidden="1">
      <c r="A537" s="87"/>
      <c r="G537" s="3"/>
      <c r="J537" s="7"/>
      <c r="L537" s="20"/>
      <c r="M537" s="72"/>
    </row>
    <row r="538" spans="1:13" s="6" customFormat="1" hidden="1">
      <c r="A538" s="87"/>
      <c r="G538" s="3"/>
      <c r="J538" s="7"/>
      <c r="L538" s="20"/>
      <c r="M538" s="72"/>
    </row>
    <row r="539" spans="1:13" s="6" customFormat="1" hidden="1">
      <c r="A539" s="87"/>
      <c r="G539" s="3"/>
      <c r="J539" s="7"/>
      <c r="L539" s="20"/>
      <c r="M539" s="72"/>
    </row>
    <row r="540" spans="1:13" s="6" customFormat="1" hidden="1">
      <c r="A540" s="87"/>
      <c r="G540" s="3"/>
      <c r="J540" s="7"/>
      <c r="L540" s="20"/>
      <c r="M540" s="72"/>
    </row>
    <row r="541" spans="1:13" s="6" customFormat="1" hidden="1">
      <c r="A541" s="87"/>
      <c r="G541" s="3"/>
      <c r="J541" s="7"/>
      <c r="L541" s="20"/>
      <c r="M541" s="72"/>
    </row>
    <row r="542" spans="1:13" s="6" customFormat="1" hidden="1">
      <c r="A542" s="87"/>
      <c r="G542" s="3"/>
      <c r="J542" s="7"/>
      <c r="L542" s="20"/>
      <c r="M542" s="72"/>
    </row>
    <row r="543" spans="1:13" s="6" customFormat="1" hidden="1">
      <c r="A543" s="87"/>
      <c r="G543" s="3"/>
      <c r="J543" s="7"/>
      <c r="L543" s="20"/>
      <c r="M543" s="72"/>
    </row>
    <row r="544" spans="1:13" s="6" customFormat="1" hidden="1">
      <c r="A544" s="87"/>
      <c r="G544" s="3"/>
      <c r="J544" s="7"/>
      <c r="L544" s="20"/>
      <c r="M544" s="72"/>
    </row>
    <row r="545" spans="1:13" s="6" customFormat="1" hidden="1">
      <c r="A545" s="87"/>
      <c r="G545" s="3"/>
      <c r="J545" s="7"/>
      <c r="L545" s="20"/>
      <c r="M545" s="72"/>
    </row>
    <row r="546" spans="1:13" s="6" customFormat="1" hidden="1">
      <c r="A546" s="87"/>
      <c r="G546" s="3"/>
      <c r="J546" s="7"/>
      <c r="L546" s="20"/>
      <c r="M546" s="72"/>
    </row>
    <row r="547" spans="1:13" s="6" customFormat="1" hidden="1">
      <c r="A547" s="87"/>
      <c r="G547" s="3"/>
      <c r="J547" s="7"/>
      <c r="L547" s="20"/>
      <c r="M547" s="72"/>
    </row>
    <row r="548" spans="1:13" s="6" customFormat="1" hidden="1">
      <c r="A548" s="87"/>
      <c r="G548" s="3"/>
      <c r="J548" s="7"/>
      <c r="L548" s="20"/>
      <c r="M548" s="72"/>
    </row>
    <row r="549" spans="1:13" s="6" customFormat="1" hidden="1">
      <c r="A549" s="87"/>
      <c r="G549" s="3"/>
      <c r="J549" s="7"/>
      <c r="L549" s="20"/>
      <c r="M549" s="72"/>
    </row>
    <row r="550" spans="1:13" s="6" customFormat="1" hidden="1">
      <c r="A550" s="87"/>
      <c r="G550" s="3"/>
      <c r="J550" s="7"/>
      <c r="L550" s="20"/>
      <c r="M550" s="72"/>
    </row>
    <row r="551" spans="1:13" s="6" customFormat="1" hidden="1">
      <c r="A551" s="87"/>
      <c r="G551" s="3"/>
      <c r="J551" s="7"/>
      <c r="L551" s="20"/>
      <c r="M551" s="72"/>
    </row>
    <row r="552" spans="1:13" s="6" customFormat="1" hidden="1">
      <c r="A552" s="87"/>
      <c r="G552" s="3"/>
      <c r="J552" s="7"/>
      <c r="L552" s="20"/>
      <c r="M552" s="72"/>
    </row>
    <row r="553" spans="1:13" s="6" customFormat="1" hidden="1">
      <c r="A553" s="87"/>
      <c r="G553" s="3"/>
      <c r="J553" s="7"/>
      <c r="L553" s="20"/>
      <c r="M553" s="72"/>
    </row>
    <row r="554" spans="1:13" s="6" customFormat="1" hidden="1">
      <c r="A554" s="87"/>
      <c r="G554" s="3"/>
      <c r="J554" s="7"/>
      <c r="L554" s="20"/>
      <c r="M554" s="72"/>
    </row>
    <row r="555" spans="1:13" s="6" customFormat="1" hidden="1">
      <c r="A555" s="87"/>
      <c r="G555" s="3"/>
      <c r="J555" s="7"/>
      <c r="L555" s="20"/>
      <c r="M555" s="72"/>
    </row>
    <row r="556" spans="1:13" s="6" customFormat="1" hidden="1">
      <c r="A556" s="87"/>
      <c r="G556" s="3"/>
      <c r="J556" s="7"/>
      <c r="L556" s="20"/>
      <c r="M556" s="72"/>
    </row>
    <row r="557" spans="1:13" s="6" customFormat="1" hidden="1">
      <c r="A557" s="87"/>
      <c r="G557" s="3"/>
      <c r="J557" s="7"/>
      <c r="L557" s="20"/>
      <c r="M557" s="72"/>
    </row>
    <row r="558" spans="1:13" s="6" customFormat="1" hidden="1">
      <c r="A558" s="87"/>
      <c r="G558" s="3"/>
      <c r="J558" s="7"/>
      <c r="L558" s="20"/>
      <c r="M558" s="72"/>
    </row>
    <row r="559" spans="1:13" s="6" customFormat="1" hidden="1">
      <c r="A559" s="87"/>
      <c r="G559" s="3"/>
      <c r="J559" s="7"/>
      <c r="L559" s="20"/>
      <c r="M559" s="72"/>
    </row>
    <row r="560" spans="1:13" s="6" customFormat="1" hidden="1">
      <c r="A560" s="87"/>
      <c r="G560" s="3"/>
      <c r="J560" s="7"/>
      <c r="L560" s="20"/>
      <c r="M560" s="72"/>
    </row>
    <row r="561" spans="1:13" s="6" customFormat="1" hidden="1">
      <c r="A561" s="87"/>
      <c r="G561" s="3"/>
      <c r="J561" s="7"/>
      <c r="L561" s="20"/>
      <c r="M561" s="72"/>
    </row>
    <row r="562" spans="1:13" s="6" customFormat="1" hidden="1">
      <c r="A562" s="87"/>
      <c r="G562" s="3"/>
      <c r="J562" s="7"/>
      <c r="L562" s="20"/>
      <c r="M562" s="72"/>
    </row>
    <row r="563" spans="1:13" s="6" customFormat="1" hidden="1">
      <c r="A563" s="87"/>
      <c r="G563" s="3"/>
      <c r="J563" s="7"/>
      <c r="L563" s="20"/>
      <c r="M563" s="72"/>
    </row>
    <row r="564" spans="1:13" s="6" customFormat="1" hidden="1">
      <c r="A564" s="87"/>
      <c r="G564" s="3"/>
      <c r="J564" s="7"/>
      <c r="L564" s="20"/>
      <c r="M564" s="72"/>
    </row>
    <row r="565" spans="1:13" s="6" customFormat="1" hidden="1">
      <c r="A565" s="87"/>
      <c r="G565" s="3"/>
      <c r="J565" s="7"/>
      <c r="L565" s="20"/>
      <c r="M565" s="72"/>
    </row>
    <row r="566" spans="1:13" s="6" customFormat="1" hidden="1">
      <c r="A566" s="87"/>
      <c r="G566" s="3"/>
      <c r="J566" s="7"/>
      <c r="L566" s="20"/>
      <c r="M566" s="72"/>
    </row>
    <row r="567" spans="1:13" s="6" customFormat="1" hidden="1">
      <c r="A567" s="87"/>
      <c r="G567" s="3"/>
      <c r="J567" s="7"/>
      <c r="L567" s="20"/>
      <c r="M567" s="72"/>
    </row>
    <row r="568" spans="1:13" s="6" customFormat="1" hidden="1">
      <c r="A568" s="87"/>
      <c r="G568" s="3"/>
      <c r="J568" s="7"/>
      <c r="L568" s="20"/>
      <c r="M568" s="72"/>
    </row>
    <row r="569" spans="1:13" s="6" customFormat="1" hidden="1">
      <c r="A569" s="87"/>
      <c r="G569" s="3"/>
      <c r="J569" s="7"/>
      <c r="L569" s="20"/>
      <c r="M569" s="72"/>
    </row>
    <row r="570" spans="1:13" s="6" customFormat="1" hidden="1">
      <c r="A570" s="87"/>
      <c r="G570" s="3"/>
      <c r="J570" s="7"/>
      <c r="L570" s="20"/>
      <c r="M570" s="72"/>
    </row>
    <row r="571" spans="1:13" s="6" customFormat="1" hidden="1">
      <c r="A571" s="87"/>
      <c r="G571" s="3"/>
      <c r="J571" s="7"/>
      <c r="L571" s="20"/>
      <c r="M571" s="72"/>
    </row>
    <row r="572" spans="1:13" s="6" customFormat="1" hidden="1">
      <c r="A572" s="87"/>
      <c r="G572" s="3"/>
      <c r="J572" s="7"/>
      <c r="L572" s="20"/>
      <c r="M572" s="72"/>
    </row>
    <row r="573" spans="1:13" s="6" customFormat="1" hidden="1">
      <c r="A573" s="87"/>
      <c r="G573" s="3"/>
      <c r="J573" s="7"/>
      <c r="L573" s="20"/>
      <c r="M573" s="72"/>
    </row>
    <row r="574" spans="1:13" s="6" customFormat="1" hidden="1">
      <c r="A574" s="87"/>
      <c r="G574" s="3"/>
      <c r="J574" s="7"/>
      <c r="L574" s="20"/>
      <c r="M574" s="72"/>
    </row>
    <row r="575" spans="1:13" s="6" customFormat="1" hidden="1">
      <c r="A575" s="87"/>
      <c r="G575" s="3"/>
      <c r="J575" s="7"/>
      <c r="L575" s="20"/>
      <c r="M575" s="72"/>
    </row>
    <row r="576" spans="1:13" s="6" customFormat="1" hidden="1">
      <c r="A576" s="87"/>
      <c r="G576" s="3"/>
      <c r="J576" s="7"/>
      <c r="L576" s="20"/>
      <c r="M576" s="72"/>
    </row>
    <row r="577" spans="1:13" s="6" customFormat="1" hidden="1">
      <c r="A577" s="87"/>
      <c r="G577" s="3"/>
      <c r="J577" s="7"/>
      <c r="L577" s="20"/>
      <c r="M577" s="72"/>
    </row>
    <row r="578" spans="1:13" s="6" customFormat="1" hidden="1">
      <c r="A578" s="87"/>
      <c r="G578" s="3"/>
      <c r="J578" s="7"/>
      <c r="L578" s="20"/>
      <c r="M578" s="72"/>
    </row>
    <row r="579" spans="1:13" s="6" customFormat="1" hidden="1">
      <c r="A579" s="87"/>
      <c r="G579" s="3"/>
      <c r="J579" s="7"/>
      <c r="L579" s="20"/>
      <c r="M579" s="72"/>
    </row>
    <row r="580" spans="1:13" s="6" customFormat="1" hidden="1">
      <c r="A580" s="87"/>
      <c r="G580" s="3"/>
      <c r="J580" s="7"/>
      <c r="L580" s="20"/>
      <c r="M580" s="72"/>
    </row>
    <row r="581" spans="1:13" s="6" customFormat="1" hidden="1">
      <c r="A581" s="87"/>
      <c r="G581" s="3"/>
      <c r="J581" s="7"/>
      <c r="L581" s="20"/>
      <c r="M581" s="72"/>
    </row>
    <row r="582" spans="1:13" s="6" customFormat="1" hidden="1">
      <c r="A582" s="87"/>
      <c r="G582" s="3"/>
      <c r="J582" s="7"/>
      <c r="L582" s="20"/>
      <c r="M582" s="72"/>
    </row>
    <row r="583" spans="1:13" s="6" customFormat="1" hidden="1">
      <c r="A583" s="87"/>
      <c r="G583" s="3"/>
      <c r="J583" s="7"/>
      <c r="L583" s="20"/>
      <c r="M583" s="72"/>
    </row>
    <row r="584" spans="1:13" s="6" customFormat="1" hidden="1">
      <c r="A584" s="87"/>
      <c r="G584" s="3"/>
      <c r="J584" s="7"/>
      <c r="L584" s="20"/>
      <c r="M584" s="72"/>
    </row>
    <row r="585" spans="1:13" s="6" customFormat="1" hidden="1">
      <c r="A585" s="87"/>
      <c r="G585" s="3"/>
      <c r="J585" s="7"/>
      <c r="L585" s="20"/>
      <c r="M585" s="72"/>
    </row>
    <row r="586" spans="1:13" s="6" customFormat="1" hidden="1">
      <c r="A586" s="87"/>
      <c r="G586" s="3"/>
      <c r="J586" s="7"/>
      <c r="L586" s="20"/>
      <c r="M586" s="72"/>
    </row>
    <row r="587" spans="1:13" s="6" customFormat="1" hidden="1">
      <c r="A587" s="87"/>
      <c r="G587" s="3"/>
      <c r="J587" s="7"/>
      <c r="L587" s="20"/>
      <c r="M587" s="72"/>
    </row>
    <row r="588" spans="1:13" s="6" customFormat="1" hidden="1">
      <c r="A588" s="87"/>
      <c r="G588" s="3"/>
      <c r="J588" s="7"/>
      <c r="L588" s="20"/>
      <c r="M588" s="72"/>
    </row>
    <row r="589" spans="1:13" s="6" customFormat="1" hidden="1">
      <c r="A589" s="87"/>
      <c r="G589" s="3"/>
      <c r="J589" s="7"/>
      <c r="L589" s="20"/>
      <c r="M589" s="72"/>
    </row>
    <row r="590" spans="1:13" s="6" customFormat="1" hidden="1">
      <c r="A590" s="87"/>
      <c r="G590" s="3"/>
      <c r="J590" s="7"/>
      <c r="L590" s="20"/>
      <c r="M590" s="72"/>
    </row>
    <row r="591" spans="1:13" s="6" customFormat="1" hidden="1">
      <c r="A591" s="87"/>
      <c r="G591" s="3"/>
      <c r="J591" s="7"/>
      <c r="L591" s="20"/>
      <c r="M591" s="72"/>
    </row>
    <row r="592" spans="1:13" s="6" customFormat="1" hidden="1">
      <c r="A592" s="87"/>
      <c r="G592" s="3"/>
      <c r="J592" s="7"/>
      <c r="L592" s="20"/>
      <c r="M592" s="72"/>
    </row>
    <row r="593" spans="1:13" s="6" customFormat="1" hidden="1">
      <c r="A593" s="87"/>
      <c r="G593" s="3"/>
      <c r="J593" s="7"/>
      <c r="L593" s="20"/>
      <c r="M593" s="72"/>
    </row>
    <row r="594" spans="1:13" s="6" customFormat="1" hidden="1">
      <c r="A594" s="87"/>
      <c r="G594" s="3"/>
      <c r="J594" s="7"/>
      <c r="L594" s="20"/>
      <c r="M594" s="72"/>
    </row>
    <row r="595" spans="1:13" s="6" customFormat="1" hidden="1">
      <c r="A595" s="87"/>
      <c r="G595" s="3"/>
      <c r="J595" s="7"/>
      <c r="L595" s="20"/>
      <c r="M595" s="72"/>
    </row>
    <row r="596" spans="1:13" s="6" customFormat="1" hidden="1">
      <c r="A596" s="87"/>
      <c r="G596" s="3"/>
      <c r="J596" s="7"/>
      <c r="L596" s="20"/>
      <c r="M596" s="72"/>
    </row>
    <row r="597" spans="1:13" s="6" customFormat="1" hidden="1">
      <c r="A597" s="87"/>
      <c r="G597" s="3"/>
      <c r="J597" s="7"/>
      <c r="L597" s="20"/>
      <c r="M597" s="72"/>
    </row>
    <row r="598" spans="1:13" s="6" customFormat="1" hidden="1">
      <c r="A598" s="87"/>
      <c r="G598" s="3"/>
      <c r="J598" s="7"/>
      <c r="L598" s="20"/>
      <c r="M598" s="72"/>
    </row>
    <row r="599" spans="1:13" s="6" customFormat="1" hidden="1">
      <c r="A599" s="87"/>
      <c r="G599" s="3"/>
      <c r="J599" s="7"/>
      <c r="L599" s="20"/>
      <c r="M599" s="72"/>
    </row>
    <row r="600" spans="1:13" s="6" customFormat="1" hidden="1">
      <c r="A600" s="87"/>
      <c r="G600" s="3"/>
      <c r="J600" s="7"/>
      <c r="L600" s="20"/>
      <c r="M600" s="72"/>
    </row>
    <row r="601" spans="1:13" s="6" customFormat="1" hidden="1">
      <c r="A601" s="87"/>
      <c r="G601" s="3"/>
      <c r="J601" s="7"/>
      <c r="L601" s="20"/>
      <c r="M601" s="72"/>
    </row>
    <row r="602" spans="1:13" s="6" customFormat="1" hidden="1">
      <c r="A602" s="87"/>
      <c r="G602" s="3"/>
      <c r="J602" s="7"/>
      <c r="L602" s="20"/>
      <c r="M602" s="72"/>
    </row>
    <row r="603" spans="1:13" s="6" customFormat="1" hidden="1">
      <c r="A603" s="87"/>
      <c r="G603" s="3"/>
      <c r="J603" s="7"/>
      <c r="L603" s="20"/>
      <c r="M603" s="72"/>
    </row>
    <row r="604" spans="1:13" s="6" customFormat="1" hidden="1">
      <c r="A604" s="87"/>
      <c r="G604" s="3"/>
      <c r="J604" s="7"/>
      <c r="L604" s="20"/>
      <c r="M604" s="72"/>
    </row>
    <row r="605" spans="1:13" s="6" customFormat="1" hidden="1">
      <c r="A605" s="87"/>
      <c r="G605" s="3"/>
      <c r="J605" s="7"/>
      <c r="L605" s="20"/>
      <c r="M605" s="72"/>
    </row>
    <row r="606" spans="1:13" s="6" customFormat="1" hidden="1">
      <c r="A606" s="87"/>
      <c r="G606" s="3"/>
      <c r="J606" s="7"/>
      <c r="L606" s="20"/>
      <c r="M606" s="72"/>
    </row>
    <row r="607" spans="1:13" s="6" customFormat="1" hidden="1">
      <c r="A607" s="87"/>
      <c r="G607" s="3"/>
      <c r="J607" s="7"/>
      <c r="L607" s="20"/>
      <c r="M607" s="72"/>
    </row>
    <row r="608" spans="1:13" s="6" customFormat="1" hidden="1">
      <c r="A608" s="87"/>
      <c r="G608" s="3"/>
      <c r="J608" s="7"/>
      <c r="L608" s="20"/>
      <c r="M608" s="72"/>
    </row>
    <row r="609" spans="1:13" s="6" customFormat="1" hidden="1">
      <c r="A609" s="87"/>
      <c r="G609" s="3"/>
      <c r="J609" s="7"/>
      <c r="L609" s="20"/>
      <c r="M609" s="72"/>
    </row>
    <row r="610" spans="1:13" s="6" customFormat="1" hidden="1">
      <c r="A610" s="87"/>
      <c r="G610" s="3"/>
      <c r="J610" s="7"/>
      <c r="L610" s="20"/>
      <c r="M610" s="72"/>
    </row>
    <row r="611" spans="1:13" s="6" customFormat="1" hidden="1">
      <c r="A611" s="87"/>
      <c r="G611" s="3"/>
      <c r="J611" s="7"/>
      <c r="L611" s="20"/>
      <c r="M611" s="72"/>
    </row>
    <row r="612" spans="1:13" s="6" customFormat="1" hidden="1">
      <c r="A612" s="87"/>
      <c r="G612" s="3"/>
      <c r="J612" s="7"/>
      <c r="L612" s="20"/>
      <c r="M612" s="72"/>
    </row>
    <row r="613" spans="1:13" s="6" customFormat="1" hidden="1">
      <c r="A613" s="87"/>
      <c r="G613" s="3"/>
      <c r="J613" s="7"/>
      <c r="L613" s="20"/>
      <c r="M613" s="72"/>
    </row>
    <row r="614" spans="1:13" s="6" customFormat="1" hidden="1">
      <c r="A614" s="87"/>
      <c r="G614" s="3"/>
      <c r="J614" s="7"/>
      <c r="L614" s="20"/>
      <c r="M614" s="72"/>
    </row>
    <row r="615" spans="1:13" s="6" customFormat="1" hidden="1">
      <c r="A615" s="87"/>
      <c r="G615" s="3"/>
      <c r="J615" s="7"/>
      <c r="L615" s="20"/>
      <c r="M615" s="72"/>
    </row>
    <row r="616" spans="1:13" s="6" customFormat="1" hidden="1">
      <c r="A616" s="87"/>
      <c r="G616" s="3"/>
      <c r="J616" s="7"/>
      <c r="L616" s="20"/>
      <c r="M616" s="72"/>
    </row>
    <row r="617" spans="1:13" s="6" customFormat="1" hidden="1">
      <c r="A617" s="87"/>
      <c r="G617" s="3"/>
      <c r="J617" s="7"/>
      <c r="L617" s="20"/>
      <c r="M617" s="72"/>
    </row>
    <row r="618" spans="1:13" s="6" customFormat="1" hidden="1">
      <c r="A618" s="87"/>
      <c r="G618" s="3"/>
      <c r="J618" s="7"/>
      <c r="L618" s="20"/>
      <c r="M618" s="72"/>
    </row>
    <row r="619" spans="1:13" s="6" customFormat="1" hidden="1">
      <c r="A619" s="87"/>
      <c r="G619" s="3"/>
      <c r="J619" s="7"/>
      <c r="L619" s="20"/>
      <c r="M619" s="72"/>
    </row>
    <row r="620" spans="1:13" s="6" customFormat="1" hidden="1">
      <c r="A620" s="87"/>
      <c r="G620" s="3"/>
      <c r="J620" s="7"/>
      <c r="L620" s="20"/>
      <c r="M620" s="72"/>
    </row>
    <row r="621" spans="1:13" s="6" customFormat="1" hidden="1">
      <c r="A621" s="87"/>
      <c r="G621" s="3"/>
      <c r="J621" s="7"/>
      <c r="L621" s="20"/>
      <c r="M621" s="72"/>
    </row>
    <row r="622" spans="1:13" s="6" customFormat="1" hidden="1">
      <c r="A622" s="87"/>
      <c r="G622" s="3"/>
      <c r="J622" s="7"/>
      <c r="L622" s="20"/>
      <c r="M622" s="72"/>
    </row>
    <row r="623" spans="1:13" s="6" customFormat="1" hidden="1">
      <c r="A623" s="87"/>
      <c r="G623" s="3"/>
      <c r="J623" s="7"/>
      <c r="L623" s="20"/>
      <c r="M623" s="72"/>
    </row>
    <row r="624" spans="1:13" s="6" customFormat="1" hidden="1">
      <c r="A624" s="87"/>
      <c r="G624" s="3"/>
      <c r="J624" s="7"/>
      <c r="L624" s="20"/>
      <c r="M624" s="72"/>
    </row>
    <row r="625" spans="1:13" s="6" customFormat="1" hidden="1">
      <c r="A625" s="87"/>
      <c r="G625" s="3"/>
      <c r="J625" s="7"/>
      <c r="L625" s="20"/>
      <c r="M625" s="72"/>
    </row>
    <row r="626" spans="1:13" s="6" customFormat="1" hidden="1">
      <c r="A626" s="87"/>
      <c r="G626" s="3"/>
      <c r="J626" s="7"/>
      <c r="L626" s="20"/>
      <c r="M626" s="72"/>
    </row>
    <row r="627" spans="1:13" s="6" customFormat="1" hidden="1">
      <c r="A627" s="87"/>
      <c r="G627" s="3"/>
      <c r="J627" s="7"/>
      <c r="L627" s="20"/>
      <c r="M627" s="72"/>
    </row>
    <row r="628" spans="1:13" s="6" customFormat="1" hidden="1">
      <c r="A628" s="87"/>
      <c r="G628" s="3"/>
      <c r="J628" s="7"/>
      <c r="L628" s="20"/>
      <c r="M628" s="72"/>
    </row>
    <row r="629" spans="1:13" s="6" customFormat="1" hidden="1">
      <c r="A629" s="87"/>
      <c r="G629" s="3"/>
      <c r="J629" s="7"/>
      <c r="L629" s="20"/>
      <c r="M629" s="72"/>
    </row>
    <row r="630" spans="1:13" s="6" customFormat="1" hidden="1">
      <c r="A630" s="87"/>
      <c r="G630" s="3"/>
      <c r="J630" s="7"/>
      <c r="L630" s="20"/>
      <c r="M630" s="72"/>
    </row>
    <row r="631" spans="1:13" s="6" customFormat="1" hidden="1">
      <c r="A631" s="87"/>
      <c r="G631" s="3"/>
      <c r="J631" s="7"/>
      <c r="L631" s="20"/>
      <c r="M631" s="72"/>
    </row>
    <row r="632" spans="1:13" s="6" customFormat="1" hidden="1">
      <c r="A632" s="87"/>
      <c r="G632" s="3"/>
      <c r="J632" s="7"/>
      <c r="L632" s="20"/>
      <c r="M632" s="72"/>
    </row>
    <row r="633" spans="1:13" s="6" customFormat="1" hidden="1">
      <c r="A633" s="87"/>
      <c r="G633" s="3"/>
      <c r="J633" s="7"/>
      <c r="L633" s="20"/>
      <c r="M633" s="72"/>
    </row>
    <row r="634" spans="1:13" s="6" customFormat="1" hidden="1">
      <c r="A634" s="87"/>
      <c r="G634" s="3"/>
      <c r="J634" s="7"/>
      <c r="L634" s="20"/>
      <c r="M634" s="72"/>
    </row>
    <row r="635" spans="1:13" s="6" customFormat="1" hidden="1">
      <c r="A635" s="87"/>
      <c r="G635" s="3"/>
      <c r="J635" s="7"/>
      <c r="L635" s="20"/>
      <c r="M635" s="72"/>
    </row>
    <row r="636" spans="1:13" s="6" customFormat="1" hidden="1">
      <c r="A636" s="87"/>
      <c r="G636" s="3"/>
      <c r="J636" s="7"/>
      <c r="L636" s="20"/>
      <c r="M636" s="72"/>
    </row>
    <row r="637" spans="1:13" s="6" customFormat="1" hidden="1">
      <c r="A637" s="87"/>
      <c r="G637" s="3"/>
      <c r="J637" s="7"/>
      <c r="L637" s="20"/>
      <c r="M637" s="72"/>
    </row>
    <row r="638" spans="1:13" s="6" customFormat="1" hidden="1">
      <c r="A638" s="87"/>
      <c r="G638" s="3"/>
      <c r="J638" s="7"/>
      <c r="L638" s="20"/>
      <c r="M638" s="72"/>
    </row>
    <row r="639" spans="1:13" s="6" customFormat="1" hidden="1">
      <c r="A639" s="87"/>
      <c r="G639" s="3"/>
      <c r="J639" s="7"/>
      <c r="L639" s="20"/>
      <c r="M639" s="72"/>
    </row>
    <row r="640" spans="1:13" s="6" customFormat="1" hidden="1">
      <c r="A640" s="87"/>
      <c r="G640" s="3"/>
      <c r="J640" s="7"/>
      <c r="L640" s="20"/>
      <c r="M640" s="72"/>
    </row>
    <row r="641" spans="1:13" s="6" customFormat="1" hidden="1">
      <c r="A641" s="87"/>
      <c r="G641" s="3"/>
      <c r="J641" s="7"/>
      <c r="L641" s="20"/>
      <c r="M641" s="72"/>
    </row>
    <row r="642" spans="1:13" s="6" customFormat="1" hidden="1">
      <c r="A642" s="87"/>
      <c r="G642" s="3"/>
      <c r="J642" s="7"/>
      <c r="L642" s="20"/>
      <c r="M642" s="72"/>
    </row>
    <row r="643" spans="1:13" s="6" customFormat="1" hidden="1">
      <c r="A643" s="87"/>
      <c r="G643" s="3"/>
      <c r="J643" s="7"/>
      <c r="L643" s="20"/>
      <c r="M643" s="72"/>
    </row>
    <row r="644" spans="1:13" s="6" customFormat="1" hidden="1">
      <c r="A644" s="87"/>
      <c r="G644" s="3"/>
      <c r="J644" s="7"/>
      <c r="L644" s="20"/>
      <c r="M644" s="72"/>
    </row>
    <row r="645" spans="1:13" s="6" customFormat="1" hidden="1">
      <c r="A645" s="87"/>
      <c r="G645" s="3"/>
      <c r="J645" s="7"/>
      <c r="L645" s="20"/>
      <c r="M645" s="72"/>
    </row>
    <row r="646" spans="1:13" s="6" customFormat="1" hidden="1">
      <c r="A646" s="87"/>
      <c r="G646" s="3"/>
      <c r="J646" s="7"/>
      <c r="L646" s="20"/>
      <c r="M646" s="72"/>
    </row>
    <row r="647" spans="1:13" s="6" customFormat="1" hidden="1">
      <c r="A647" s="87"/>
      <c r="G647" s="3"/>
      <c r="J647" s="7"/>
      <c r="L647" s="20"/>
      <c r="M647" s="72"/>
    </row>
    <row r="648" spans="1:13" s="6" customFormat="1" hidden="1">
      <c r="A648" s="87"/>
      <c r="G648" s="3"/>
      <c r="J648" s="7"/>
      <c r="L648" s="20"/>
      <c r="M648" s="72"/>
    </row>
    <row r="649" spans="1:13" s="6" customFormat="1" hidden="1">
      <c r="A649" s="87"/>
      <c r="G649" s="3"/>
      <c r="J649" s="7"/>
      <c r="L649" s="20"/>
      <c r="M649" s="72"/>
    </row>
    <row r="650" spans="1:13" s="6" customFormat="1" hidden="1">
      <c r="A650" s="87"/>
      <c r="G650" s="3"/>
      <c r="J650" s="7"/>
      <c r="L650" s="20"/>
      <c r="M650" s="72"/>
    </row>
    <row r="651" spans="1:13" s="6" customFormat="1" hidden="1">
      <c r="A651" s="87"/>
      <c r="G651" s="3"/>
      <c r="J651" s="7"/>
      <c r="L651" s="20"/>
      <c r="M651" s="72"/>
    </row>
    <row r="652" spans="1:13" s="6" customFormat="1" hidden="1">
      <c r="A652" s="87"/>
      <c r="G652" s="3"/>
      <c r="J652" s="7"/>
      <c r="L652" s="20"/>
      <c r="M652" s="72"/>
    </row>
    <row r="653" spans="1:13" s="6" customFormat="1" hidden="1">
      <c r="A653" s="87"/>
      <c r="G653" s="3"/>
      <c r="J653" s="7"/>
      <c r="L653" s="20"/>
      <c r="M653" s="72"/>
    </row>
    <row r="654" spans="1:13" s="6" customFormat="1" hidden="1">
      <c r="A654" s="87"/>
      <c r="G654" s="3"/>
      <c r="J654" s="7"/>
      <c r="L654" s="20"/>
      <c r="M654" s="72"/>
    </row>
    <row r="655" spans="1:13" s="6" customFormat="1" hidden="1">
      <c r="A655" s="87"/>
      <c r="G655" s="3"/>
      <c r="J655" s="7"/>
      <c r="L655" s="20"/>
      <c r="M655" s="72"/>
    </row>
    <row r="656" spans="1:13" s="6" customFormat="1" hidden="1">
      <c r="A656" s="87"/>
      <c r="G656" s="3"/>
      <c r="J656" s="7"/>
      <c r="L656" s="20"/>
      <c r="M656" s="72"/>
    </row>
    <row r="657" spans="1:13" s="6" customFormat="1" hidden="1">
      <c r="A657" s="87"/>
      <c r="G657" s="3"/>
      <c r="J657" s="7"/>
      <c r="L657" s="20"/>
      <c r="M657" s="72"/>
    </row>
    <row r="658" spans="1:13" s="6" customFormat="1" hidden="1">
      <c r="A658" s="87"/>
      <c r="G658" s="3"/>
      <c r="J658" s="7"/>
      <c r="L658" s="20"/>
      <c r="M658" s="72"/>
    </row>
    <row r="659" spans="1:13" s="6" customFormat="1" hidden="1">
      <c r="A659" s="87"/>
      <c r="G659" s="3"/>
      <c r="J659" s="7"/>
      <c r="L659" s="20"/>
      <c r="M659" s="72"/>
    </row>
    <row r="660" spans="1:13" s="6" customFormat="1" hidden="1">
      <c r="A660" s="87"/>
      <c r="G660" s="3"/>
      <c r="J660" s="7"/>
      <c r="L660" s="20"/>
      <c r="M660" s="72"/>
    </row>
    <row r="661" spans="1:13" s="6" customFormat="1" hidden="1">
      <c r="A661" s="87"/>
      <c r="G661" s="3"/>
      <c r="J661" s="7"/>
      <c r="L661" s="20"/>
      <c r="M661" s="72"/>
    </row>
    <row r="662" spans="1:13" s="6" customFormat="1" hidden="1">
      <c r="A662" s="87"/>
      <c r="G662" s="3"/>
      <c r="J662" s="7"/>
      <c r="L662" s="20"/>
      <c r="M662" s="72"/>
    </row>
    <row r="663" spans="1:13" s="6" customFormat="1" hidden="1">
      <c r="A663" s="87"/>
      <c r="G663" s="3"/>
      <c r="J663" s="7"/>
      <c r="L663" s="20"/>
      <c r="M663" s="72"/>
    </row>
    <row r="664" spans="1:13" s="6" customFormat="1" hidden="1">
      <c r="A664" s="87"/>
      <c r="G664" s="3"/>
      <c r="J664" s="7"/>
      <c r="L664" s="20"/>
      <c r="M664" s="72"/>
    </row>
    <row r="665" spans="1:13" s="6" customFormat="1" hidden="1">
      <c r="A665" s="87"/>
      <c r="G665" s="3"/>
      <c r="J665" s="7"/>
      <c r="L665" s="20"/>
      <c r="M665" s="72"/>
    </row>
    <row r="666" spans="1:13" s="6" customFormat="1" hidden="1">
      <c r="A666" s="87"/>
      <c r="G666" s="3"/>
      <c r="J666" s="7"/>
      <c r="L666" s="20"/>
      <c r="M666" s="72"/>
    </row>
    <row r="667" spans="1:13" s="6" customFormat="1" hidden="1">
      <c r="A667" s="87"/>
      <c r="G667" s="3"/>
      <c r="J667" s="7"/>
      <c r="L667" s="20"/>
      <c r="M667" s="72"/>
    </row>
    <row r="668" spans="1:13" s="6" customFormat="1" hidden="1">
      <c r="A668" s="87"/>
      <c r="G668" s="3"/>
      <c r="J668" s="7"/>
      <c r="L668" s="20"/>
      <c r="M668" s="72"/>
    </row>
    <row r="669" spans="1:13" s="6" customFormat="1" hidden="1">
      <c r="A669" s="87"/>
      <c r="G669" s="3"/>
      <c r="J669" s="7"/>
      <c r="L669" s="20"/>
      <c r="M669" s="72"/>
    </row>
    <row r="670" spans="1:13" s="6" customFormat="1" hidden="1">
      <c r="A670" s="87"/>
      <c r="G670" s="3"/>
      <c r="J670" s="7"/>
      <c r="L670" s="20"/>
      <c r="M670" s="72"/>
    </row>
    <row r="671" spans="1:13" s="6" customFormat="1" hidden="1">
      <c r="A671" s="87"/>
      <c r="G671" s="3"/>
      <c r="J671" s="7"/>
      <c r="L671" s="20"/>
      <c r="M671" s="72"/>
    </row>
    <row r="672" spans="1:13" s="6" customFormat="1" hidden="1">
      <c r="A672" s="87"/>
      <c r="G672" s="3"/>
      <c r="J672" s="7"/>
      <c r="L672" s="20"/>
      <c r="M672" s="72"/>
    </row>
    <row r="673" spans="1:13" s="6" customFormat="1" hidden="1">
      <c r="A673" s="87"/>
      <c r="G673" s="3"/>
      <c r="J673" s="7"/>
      <c r="L673" s="20"/>
      <c r="M673" s="72"/>
    </row>
    <row r="674" spans="1:13" s="6" customFormat="1" hidden="1">
      <c r="A674" s="87"/>
      <c r="G674" s="3"/>
      <c r="J674" s="7"/>
      <c r="L674" s="20"/>
      <c r="M674" s="72"/>
    </row>
    <row r="675" spans="1:13" s="6" customFormat="1" hidden="1">
      <c r="A675" s="87"/>
      <c r="G675" s="3"/>
      <c r="J675" s="7"/>
      <c r="L675" s="20"/>
      <c r="M675" s="72"/>
    </row>
    <row r="676" spans="1:13" s="6" customFormat="1" hidden="1">
      <c r="A676" s="87"/>
      <c r="G676" s="3"/>
      <c r="J676" s="7"/>
      <c r="L676" s="20"/>
      <c r="M676" s="72"/>
    </row>
    <row r="677" spans="1:13" s="6" customFormat="1" hidden="1">
      <c r="A677" s="87"/>
      <c r="G677" s="3"/>
      <c r="J677" s="7"/>
      <c r="L677" s="20"/>
      <c r="M677" s="72"/>
    </row>
    <row r="678" spans="1:13" s="6" customFormat="1" hidden="1">
      <c r="A678" s="87"/>
      <c r="G678" s="3"/>
      <c r="J678" s="7"/>
      <c r="L678" s="20"/>
      <c r="M678" s="72"/>
    </row>
    <row r="679" spans="1:13" s="6" customFormat="1" hidden="1">
      <c r="A679" s="87"/>
      <c r="G679" s="3"/>
      <c r="J679" s="7"/>
      <c r="L679" s="20"/>
      <c r="M679" s="72"/>
    </row>
    <row r="680" spans="1:13" s="6" customFormat="1" hidden="1">
      <c r="A680" s="87"/>
      <c r="G680" s="3"/>
      <c r="J680" s="7"/>
      <c r="L680" s="20"/>
      <c r="M680" s="72"/>
    </row>
    <row r="681" spans="1:13" s="6" customFormat="1" hidden="1">
      <c r="A681" s="87"/>
      <c r="G681" s="3"/>
      <c r="J681" s="7"/>
      <c r="L681" s="20"/>
      <c r="M681" s="72"/>
    </row>
    <row r="682" spans="1:13" s="6" customFormat="1" hidden="1">
      <c r="A682" s="87"/>
      <c r="G682" s="3"/>
      <c r="J682" s="7"/>
      <c r="L682" s="20"/>
      <c r="M682" s="72"/>
    </row>
    <row r="683" spans="1:13" s="6" customFormat="1" hidden="1">
      <c r="A683" s="87"/>
      <c r="G683" s="3"/>
      <c r="J683" s="7"/>
      <c r="L683" s="20"/>
      <c r="M683" s="72"/>
    </row>
    <row r="684" spans="1:13" s="6" customFormat="1" hidden="1">
      <c r="A684" s="87"/>
      <c r="G684" s="3"/>
      <c r="J684" s="7"/>
      <c r="L684" s="20"/>
      <c r="M684" s="72"/>
    </row>
    <row r="685" spans="1:13" s="6" customFormat="1" hidden="1">
      <c r="A685" s="87"/>
      <c r="G685" s="3"/>
      <c r="J685" s="7"/>
      <c r="L685" s="20"/>
      <c r="M685" s="72"/>
    </row>
    <row r="686" spans="1:13" s="6" customFormat="1" hidden="1">
      <c r="A686" s="87"/>
      <c r="G686" s="3"/>
      <c r="J686" s="7"/>
      <c r="L686" s="20"/>
      <c r="M686" s="72"/>
    </row>
    <row r="687" spans="1:13" s="6" customFormat="1" hidden="1">
      <c r="A687" s="87"/>
      <c r="G687" s="3"/>
      <c r="J687" s="7"/>
      <c r="L687" s="20"/>
      <c r="M687" s="72"/>
    </row>
    <row r="688" spans="1:13" s="6" customFormat="1" hidden="1">
      <c r="A688" s="87"/>
      <c r="G688" s="3"/>
      <c r="J688" s="7"/>
      <c r="L688" s="20"/>
      <c r="M688" s="72"/>
    </row>
    <row r="689" spans="1:13" s="6" customFormat="1" hidden="1">
      <c r="A689" s="87"/>
      <c r="G689" s="3"/>
      <c r="J689" s="7"/>
      <c r="L689" s="20"/>
      <c r="M689" s="72"/>
    </row>
    <row r="690" spans="1:13" s="6" customFormat="1" hidden="1">
      <c r="A690" s="87"/>
      <c r="G690" s="3"/>
      <c r="J690" s="7"/>
      <c r="L690" s="20"/>
      <c r="M690" s="72"/>
    </row>
    <row r="691" spans="1:13" s="6" customFormat="1" hidden="1">
      <c r="A691" s="87"/>
      <c r="G691" s="3"/>
      <c r="J691" s="7"/>
      <c r="L691" s="20"/>
      <c r="M691" s="72"/>
    </row>
    <row r="692" spans="1:13" s="6" customFormat="1" hidden="1">
      <c r="A692" s="87"/>
      <c r="G692" s="3"/>
      <c r="J692" s="7"/>
      <c r="L692" s="20"/>
      <c r="M692" s="72"/>
    </row>
    <row r="693" spans="1:13" s="6" customFormat="1" hidden="1">
      <c r="A693" s="87"/>
      <c r="G693" s="3"/>
      <c r="J693" s="7"/>
      <c r="L693" s="20"/>
      <c r="M693" s="72"/>
    </row>
    <row r="694" spans="1:13" s="6" customFormat="1" hidden="1">
      <c r="A694" s="87"/>
      <c r="G694" s="3"/>
      <c r="J694" s="7"/>
      <c r="L694" s="20"/>
      <c r="M694" s="72"/>
    </row>
    <row r="695" spans="1:13" s="6" customFormat="1" hidden="1">
      <c r="A695" s="87"/>
      <c r="G695" s="3"/>
      <c r="J695" s="7"/>
      <c r="L695" s="20"/>
      <c r="M695" s="72"/>
    </row>
    <row r="696" spans="1:13" s="6" customFormat="1" hidden="1">
      <c r="A696" s="87"/>
      <c r="G696" s="3"/>
      <c r="J696" s="7"/>
      <c r="L696" s="20"/>
      <c r="M696" s="72"/>
    </row>
    <row r="697" spans="1:13" s="6" customFormat="1" hidden="1">
      <c r="A697" s="87"/>
      <c r="G697" s="3"/>
      <c r="J697" s="7"/>
      <c r="L697" s="20"/>
      <c r="M697" s="72"/>
    </row>
    <row r="698" spans="1:13" s="6" customFormat="1" hidden="1">
      <c r="A698" s="87"/>
      <c r="G698" s="3"/>
      <c r="J698" s="7"/>
      <c r="L698" s="20"/>
      <c r="M698" s="72"/>
    </row>
    <row r="699" spans="1:13" s="6" customFormat="1" hidden="1">
      <c r="A699" s="87"/>
      <c r="G699" s="3"/>
      <c r="J699" s="7"/>
      <c r="L699" s="20"/>
      <c r="M699" s="72"/>
    </row>
    <row r="700" spans="1:13" s="6" customFormat="1" hidden="1">
      <c r="A700" s="87"/>
      <c r="G700" s="3"/>
      <c r="J700" s="7"/>
      <c r="L700" s="20"/>
      <c r="M700" s="72"/>
    </row>
    <row r="701" spans="1:13" s="6" customFormat="1" hidden="1">
      <c r="A701" s="87"/>
      <c r="G701" s="3"/>
      <c r="J701" s="7"/>
      <c r="L701" s="20"/>
      <c r="M701" s="72"/>
    </row>
    <row r="702" spans="1:13" s="6" customFormat="1" hidden="1">
      <c r="A702" s="87"/>
      <c r="G702" s="3"/>
      <c r="J702" s="7"/>
      <c r="L702" s="20"/>
      <c r="M702" s="72"/>
    </row>
    <row r="703" spans="1:13" s="6" customFormat="1" hidden="1">
      <c r="A703" s="87"/>
      <c r="G703" s="3"/>
      <c r="J703" s="7"/>
      <c r="L703" s="20"/>
      <c r="M703" s="72"/>
    </row>
    <row r="704" spans="1:13" s="6" customFormat="1" hidden="1">
      <c r="A704" s="87"/>
      <c r="G704" s="3"/>
      <c r="J704" s="7"/>
      <c r="L704" s="20"/>
      <c r="M704" s="72"/>
    </row>
    <row r="705" spans="1:13" s="6" customFormat="1" hidden="1">
      <c r="A705" s="87"/>
      <c r="G705" s="3"/>
      <c r="J705" s="7"/>
      <c r="L705" s="20"/>
      <c r="M705" s="72"/>
    </row>
    <row r="706" spans="1:13" s="6" customFormat="1" hidden="1">
      <c r="A706" s="87"/>
      <c r="G706" s="3"/>
      <c r="J706" s="7"/>
      <c r="L706" s="20"/>
      <c r="M706" s="72"/>
    </row>
    <row r="707" spans="1:13" s="6" customFormat="1" hidden="1">
      <c r="A707" s="87"/>
      <c r="G707" s="3"/>
      <c r="J707" s="7"/>
      <c r="L707" s="20"/>
      <c r="M707" s="72"/>
    </row>
    <row r="708" spans="1:13" s="6" customFormat="1" hidden="1">
      <c r="A708" s="87"/>
      <c r="G708" s="3"/>
      <c r="J708" s="7"/>
      <c r="L708" s="20"/>
      <c r="M708" s="72"/>
    </row>
    <row r="709" spans="1:13" s="6" customFormat="1" hidden="1">
      <c r="A709" s="87"/>
      <c r="G709" s="3"/>
      <c r="J709" s="7"/>
      <c r="L709" s="20"/>
      <c r="M709" s="72"/>
    </row>
    <row r="710" spans="1:13" s="6" customFormat="1" hidden="1">
      <c r="A710" s="87"/>
      <c r="G710" s="3"/>
      <c r="J710" s="7"/>
      <c r="L710" s="20"/>
      <c r="M710" s="72"/>
    </row>
    <row r="711" spans="1:13" s="6" customFormat="1" hidden="1">
      <c r="A711" s="87"/>
      <c r="G711" s="3"/>
      <c r="J711" s="7"/>
      <c r="L711" s="20"/>
      <c r="M711" s="72"/>
    </row>
    <row r="712" spans="1:13" s="6" customFormat="1" hidden="1">
      <c r="A712" s="87"/>
      <c r="G712" s="3"/>
      <c r="J712" s="7"/>
      <c r="L712" s="20"/>
      <c r="M712" s="72"/>
    </row>
    <row r="713" spans="1:13" s="6" customFormat="1" hidden="1">
      <c r="A713" s="87"/>
      <c r="G713" s="3"/>
      <c r="J713" s="7"/>
      <c r="L713" s="20"/>
      <c r="M713" s="72"/>
    </row>
    <row r="714" spans="1:13" s="6" customFormat="1" hidden="1">
      <c r="A714" s="87"/>
      <c r="G714" s="3"/>
      <c r="J714" s="7"/>
      <c r="L714" s="20"/>
      <c r="M714" s="72"/>
    </row>
    <row r="715" spans="1:13" s="6" customFormat="1" hidden="1">
      <c r="A715" s="87"/>
      <c r="G715" s="3"/>
      <c r="J715" s="7"/>
      <c r="L715" s="20"/>
      <c r="M715" s="72"/>
    </row>
    <row r="716" spans="1:13" s="6" customFormat="1" hidden="1">
      <c r="A716" s="87"/>
      <c r="G716" s="3"/>
      <c r="J716" s="7"/>
      <c r="L716" s="20"/>
      <c r="M716" s="72"/>
    </row>
    <row r="717" spans="1:13" s="6" customFormat="1" hidden="1">
      <c r="A717" s="87"/>
      <c r="G717" s="3"/>
      <c r="J717" s="7"/>
      <c r="L717" s="20"/>
      <c r="M717" s="72"/>
    </row>
    <row r="718" spans="1:13" s="6" customFormat="1" hidden="1">
      <c r="A718" s="87"/>
      <c r="G718" s="3"/>
      <c r="J718" s="7"/>
      <c r="L718" s="20"/>
      <c r="M718" s="72"/>
    </row>
    <row r="719" spans="1:13" s="6" customFormat="1" hidden="1">
      <c r="A719" s="87"/>
      <c r="G719" s="3"/>
      <c r="J719" s="7"/>
      <c r="L719" s="20"/>
      <c r="M719" s="72"/>
    </row>
    <row r="720" spans="1:13" s="6" customFormat="1" hidden="1">
      <c r="A720" s="87"/>
      <c r="G720" s="3"/>
      <c r="J720" s="7"/>
      <c r="L720" s="20"/>
      <c r="M720" s="72"/>
    </row>
    <row r="721" spans="1:13" s="6" customFormat="1" hidden="1">
      <c r="A721" s="87"/>
      <c r="G721" s="3"/>
      <c r="J721" s="7"/>
      <c r="L721" s="20"/>
      <c r="M721" s="72"/>
    </row>
    <row r="722" spans="1:13" s="6" customFormat="1" hidden="1">
      <c r="A722" s="87"/>
      <c r="G722" s="3"/>
      <c r="J722" s="7"/>
      <c r="L722" s="20"/>
      <c r="M722" s="72"/>
    </row>
    <row r="723" spans="1:13" s="6" customFormat="1" hidden="1">
      <c r="A723" s="87"/>
      <c r="G723" s="3"/>
      <c r="J723" s="7"/>
      <c r="L723" s="20"/>
      <c r="M723" s="72"/>
    </row>
    <row r="724" spans="1:13" s="6" customFormat="1" hidden="1">
      <c r="A724" s="87"/>
      <c r="G724" s="3"/>
      <c r="J724" s="7"/>
      <c r="L724" s="20"/>
      <c r="M724" s="72"/>
    </row>
    <row r="725" spans="1:13" s="6" customFormat="1" hidden="1">
      <c r="A725" s="87"/>
      <c r="G725" s="3"/>
      <c r="J725" s="7"/>
      <c r="L725" s="20"/>
      <c r="M725" s="72"/>
    </row>
    <row r="726" spans="1:13" s="6" customFormat="1" hidden="1">
      <c r="A726" s="87"/>
      <c r="G726" s="3"/>
      <c r="J726" s="7"/>
      <c r="L726" s="20"/>
      <c r="M726" s="72"/>
    </row>
    <row r="727" spans="1:13" s="6" customFormat="1" hidden="1">
      <c r="A727" s="87"/>
      <c r="G727" s="3"/>
      <c r="J727" s="7"/>
      <c r="L727" s="20"/>
      <c r="M727" s="72"/>
    </row>
    <row r="728" spans="1:13" s="6" customFormat="1" hidden="1">
      <c r="A728" s="87"/>
      <c r="G728" s="3"/>
      <c r="J728" s="7"/>
      <c r="L728" s="20"/>
      <c r="M728" s="72"/>
    </row>
    <row r="729" spans="1:13" s="6" customFormat="1" hidden="1">
      <c r="A729" s="87"/>
      <c r="G729" s="3"/>
      <c r="J729" s="7"/>
      <c r="L729" s="20"/>
      <c r="M729" s="72"/>
    </row>
    <row r="730" spans="1:13" s="6" customFormat="1" hidden="1">
      <c r="A730" s="87"/>
      <c r="G730" s="3"/>
      <c r="J730" s="7"/>
      <c r="L730" s="20"/>
      <c r="M730" s="72"/>
    </row>
    <row r="731" spans="1:13" s="6" customFormat="1" hidden="1">
      <c r="A731" s="87"/>
      <c r="G731" s="3"/>
      <c r="J731" s="7"/>
      <c r="L731" s="20"/>
      <c r="M731" s="72"/>
    </row>
    <row r="732" spans="1:13" s="6" customFormat="1" hidden="1">
      <c r="A732" s="87"/>
      <c r="G732" s="3"/>
      <c r="J732" s="7"/>
      <c r="L732" s="20"/>
      <c r="M732" s="72"/>
    </row>
    <row r="733" spans="1:13" s="6" customFormat="1" hidden="1">
      <c r="A733" s="87"/>
      <c r="G733" s="3"/>
      <c r="J733" s="7"/>
      <c r="L733" s="20"/>
      <c r="M733" s="72"/>
    </row>
    <row r="734" spans="1:13" s="6" customFormat="1" hidden="1">
      <c r="A734" s="87"/>
      <c r="G734" s="3"/>
      <c r="J734" s="7"/>
      <c r="L734" s="20"/>
      <c r="M734" s="72"/>
    </row>
    <row r="735" spans="1:13" s="6" customFormat="1" hidden="1">
      <c r="A735" s="87"/>
      <c r="G735" s="3"/>
      <c r="J735" s="7"/>
      <c r="L735" s="20"/>
      <c r="M735" s="72"/>
    </row>
    <row r="736" spans="1:13" s="6" customFormat="1" hidden="1">
      <c r="A736" s="87"/>
      <c r="G736" s="3"/>
      <c r="J736" s="7"/>
      <c r="L736" s="20"/>
      <c r="M736" s="72"/>
    </row>
    <row r="737" spans="1:13" s="6" customFormat="1" hidden="1">
      <c r="A737" s="87"/>
      <c r="G737" s="3"/>
      <c r="J737" s="7"/>
      <c r="L737" s="20"/>
      <c r="M737" s="72"/>
    </row>
    <row r="738" spans="1:13" s="6" customFormat="1" hidden="1">
      <c r="A738" s="87"/>
      <c r="G738" s="3"/>
      <c r="J738" s="7"/>
      <c r="L738" s="20"/>
      <c r="M738" s="72"/>
    </row>
    <row r="739" spans="1:13" s="6" customFormat="1" hidden="1">
      <c r="A739" s="87"/>
      <c r="G739" s="3"/>
      <c r="J739" s="7"/>
      <c r="L739" s="20"/>
      <c r="M739" s="72"/>
    </row>
    <row r="740" spans="1:13" s="6" customFormat="1" hidden="1">
      <c r="A740" s="87"/>
      <c r="G740" s="3"/>
      <c r="J740" s="7"/>
      <c r="L740" s="20"/>
      <c r="M740" s="72"/>
    </row>
    <row r="741" spans="1:13" s="6" customFormat="1" hidden="1">
      <c r="A741" s="87"/>
      <c r="G741" s="3"/>
      <c r="J741" s="7"/>
      <c r="L741" s="20"/>
      <c r="M741" s="72"/>
    </row>
    <row r="742" spans="1:13" s="6" customFormat="1" hidden="1">
      <c r="A742" s="87"/>
      <c r="G742" s="3"/>
      <c r="J742" s="7"/>
      <c r="L742" s="20"/>
      <c r="M742" s="72"/>
    </row>
    <row r="743" spans="1:13" s="6" customFormat="1" hidden="1">
      <c r="A743" s="87"/>
      <c r="G743" s="3"/>
      <c r="J743" s="7"/>
      <c r="L743" s="20"/>
      <c r="M743" s="72"/>
    </row>
    <row r="744" spans="1:13" s="6" customFormat="1" hidden="1">
      <c r="A744" s="87"/>
      <c r="G744" s="3"/>
      <c r="J744" s="7"/>
      <c r="L744" s="20"/>
      <c r="M744" s="72"/>
    </row>
    <row r="745" spans="1:13" s="6" customFormat="1" hidden="1">
      <c r="A745" s="87"/>
      <c r="G745" s="3"/>
      <c r="J745" s="7"/>
      <c r="L745" s="20"/>
      <c r="M745" s="72"/>
    </row>
    <row r="746" spans="1:13" s="6" customFormat="1" hidden="1">
      <c r="A746" s="87"/>
      <c r="G746" s="3"/>
      <c r="J746" s="7"/>
      <c r="L746" s="20"/>
      <c r="M746" s="72"/>
    </row>
    <row r="747" spans="1:13" s="6" customFormat="1" hidden="1">
      <c r="A747" s="87"/>
      <c r="G747" s="3"/>
      <c r="J747" s="7"/>
      <c r="L747" s="20"/>
      <c r="M747" s="72"/>
    </row>
    <row r="748" spans="1:13" s="6" customFormat="1" hidden="1">
      <c r="A748" s="87"/>
      <c r="G748" s="3"/>
      <c r="J748" s="7"/>
      <c r="L748" s="20"/>
      <c r="M748" s="72"/>
    </row>
    <row r="749" spans="1:13" s="6" customFormat="1" hidden="1">
      <c r="A749" s="87"/>
      <c r="G749" s="3"/>
      <c r="J749" s="7"/>
      <c r="L749" s="20"/>
      <c r="M749" s="72"/>
    </row>
    <row r="750" spans="1:13" s="6" customFormat="1" hidden="1">
      <c r="A750" s="87"/>
      <c r="G750" s="3"/>
      <c r="J750" s="7"/>
      <c r="L750" s="20"/>
      <c r="M750" s="72"/>
    </row>
    <row r="751" spans="1:13" s="6" customFormat="1" hidden="1">
      <c r="A751" s="87"/>
      <c r="G751" s="3"/>
      <c r="J751" s="7"/>
      <c r="L751" s="20"/>
      <c r="M751" s="72"/>
    </row>
    <row r="752" spans="1:13" s="6" customFormat="1" hidden="1">
      <c r="A752" s="87"/>
      <c r="G752" s="3"/>
      <c r="J752" s="7"/>
      <c r="L752" s="20"/>
      <c r="M752" s="72"/>
    </row>
    <row r="753" spans="1:13" s="6" customFormat="1" hidden="1">
      <c r="A753" s="87"/>
      <c r="G753" s="3"/>
      <c r="J753" s="7"/>
      <c r="L753" s="20"/>
      <c r="M753" s="72"/>
    </row>
    <row r="754" spans="1:13" s="6" customFormat="1" hidden="1">
      <c r="A754" s="87"/>
      <c r="G754" s="3"/>
      <c r="J754" s="7"/>
      <c r="L754" s="20"/>
      <c r="M754" s="72"/>
    </row>
    <row r="755" spans="1:13" s="6" customFormat="1" hidden="1">
      <c r="A755" s="87"/>
      <c r="G755" s="3"/>
      <c r="J755" s="7"/>
      <c r="L755" s="20"/>
      <c r="M755" s="72"/>
    </row>
    <row r="756" spans="1:13" s="6" customFormat="1" hidden="1">
      <c r="A756" s="87"/>
      <c r="G756" s="3"/>
      <c r="J756" s="7"/>
      <c r="L756" s="20"/>
      <c r="M756" s="72"/>
    </row>
    <row r="757" spans="1:13" s="6" customFormat="1" hidden="1">
      <c r="A757" s="87"/>
      <c r="G757" s="3"/>
      <c r="J757" s="7"/>
      <c r="L757" s="20"/>
      <c r="M757" s="72"/>
    </row>
    <row r="758" spans="1:13" s="6" customFormat="1" hidden="1">
      <c r="A758" s="87"/>
      <c r="G758" s="3"/>
      <c r="J758" s="7"/>
      <c r="L758" s="20"/>
      <c r="M758" s="72"/>
    </row>
    <row r="759" spans="1:13" s="6" customFormat="1" hidden="1">
      <c r="A759" s="87"/>
      <c r="G759" s="3"/>
      <c r="J759" s="7"/>
      <c r="L759" s="20"/>
      <c r="M759" s="72"/>
    </row>
    <row r="760" spans="1:13" s="6" customFormat="1" hidden="1">
      <c r="A760" s="87"/>
      <c r="G760" s="3"/>
      <c r="J760" s="7"/>
      <c r="L760" s="20"/>
      <c r="M760" s="72"/>
    </row>
    <row r="761" spans="1:13" s="6" customFormat="1" hidden="1">
      <c r="A761" s="87"/>
      <c r="G761" s="3"/>
      <c r="J761" s="7"/>
      <c r="L761" s="20"/>
      <c r="M761" s="72"/>
    </row>
    <row r="762" spans="1:13" s="6" customFormat="1" hidden="1">
      <c r="A762" s="87"/>
      <c r="G762" s="3"/>
      <c r="J762" s="7"/>
      <c r="L762" s="20"/>
      <c r="M762" s="72"/>
    </row>
    <row r="763" spans="1:13" s="6" customFormat="1" hidden="1">
      <c r="A763" s="87"/>
      <c r="G763" s="3"/>
      <c r="J763" s="7"/>
      <c r="L763" s="20"/>
      <c r="M763" s="72"/>
    </row>
    <row r="764" spans="1:13" s="6" customFormat="1" hidden="1">
      <c r="A764" s="87"/>
      <c r="G764" s="3"/>
      <c r="J764" s="7"/>
      <c r="L764" s="20"/>
      <c r="M764" s="72"/>
    </row>
    <row r="765" spans="1:13" s="6" customFormat="1" hidden="1">
      <c r="A765" s="87"/>
      <c r="G765" s="3"/>
      <c r="J765" s="7"/>
      <c r="L765" s="20"/>
      <c r="M765" s="72"/>
    </row>
    <row r="766" spans="1:13" s="6" customFormat="1" hidden="1">
      <c r="A766" s="87"/>
      <c r="G766" s="3"/>
      <c r="J766" s="7"/>
      <c r="L766" s="20"/>
      <c r="M766" s="72"/>
    </row>
    <row r="767" spans="1:13" s="6" customFormat="1" hidden="1">
      <c r="A767" s="87"/>
      <c r="G767" s="3"/>
      <c r="J767" s="7"/>
      <c r="L767" s="20"/>
      <c r="M767" s="72"/>
    </row>
    <row r="768" spans="1:13" s="6" customFormat="1" hidden="1">
      <c r="A768" s="87"/>
      <c r="G768" s="3"/>
      <c r="J768" s="7"/>
      <c r="L768" s="20"/>
      <c r="M768" s="72"/>
    </row>
    <row r="769" spans="1:13" s="6" customFormat="1" hidden="1">
      <c r="A769" s="87"/>
      <c r="G769" s="3"/>
      <c r="J769" s="7"/>
      <c r="L769" s="20"/>
      <c r="M769" s="72"/>
    </row>
    <row r="770" spans="1:13" s="6" customFormat="1" hidden="1">
      <c r="A770" s="87"/>
      <c r="G770" s="3"/>
      <c r="J770" s="7"/>
      <c r="L770" s="20"/>
      <c r="M770" s="72"/>
    </row>
    <row r="771" spans="1:13" s="6" customFormat="1" hidden="1">
      <c r="A771" s="87"/>
      <c r="G771" s="3"/>
      <c r="J771" s="7"/>
      <c r="L771" s="20"/>
      <c r="M771" s="72"/>
    </row>
    <row r="772" spans="1:13" s="6" customFormat="1" hidden="1">
      <c r="A772" s="87"/>
      <c r="G772" s="3"/>
      <c r="J772" s="7"/>
      <c r="L772" s="20"/>
      <c r="M772" s="72"/>
    </row>
    <row r="773" spans="1:13" s="6" customFormat="1" hidden="1">
      <c r="A773" s="87"/>
      <c r="G773" s="3"/>
      <c r="J773" s="7"/>
      <c r="L773" s="20"/>
      <c r="M773" s="72"/>
    </row>
    <row r="774" spans="1:13" s="6" customFormat="1" hidden="1">
      <c r="A774" s="87"/>
      <c r="G774" s="3"/>
      <c r="J774" s="7"/>
      <c r="L774" s="20"/>
      <c r="M774" s="72"/>
    </row>
    <row r="775" spans="1:13" s="6" customFormat="1" hidden="1">
      <c r="A775" s="87"/>
      <c r="G775" s="3"/>
      <c r="J775" s="7"/>
      <c r="L775" s="20"/>
      <c r="M775" s="72"/>
    </row>
    <row r="776" spans="1:13" s="6" customFormat="1" hidden="1">
      <c r="A776" s="87"/>
      <c r="G776" s="3"/>
      <c r="J776" s="7"/>
      <c r="L776" s="20"/>
      <c r="M776" s="72"/>
    </row>
    <row r="777" spans="1:13" s="6" customFormat="1" hidden="1">
      <c r="A777" s="87"/>
      <c r="G777" s="3"/>
      <c r="J777" s="7"/>
      <c r="L777" s="20"/>
      <c r="M777" s="72"/>
    </row>
    <row r="778" spans="1:13" s="6" customFormat="1" hidden="1">
      <c r="A778" s="87"/>
      <c r="G778" s="3"/>
      <c r="J778" s="7"/>
      <c r="L778" s="20"/>
      <c r="M778" s="72"/>
    </row>
    <row r="779" spans="1:13" s="6" customFormat="1" hidden="1">
      <c r="A779" s="87"/>
      <c r="G779" s="3"/>
      <c r="J779" s="7"/>
      <c r="L779" s="20"/>
      <c r="M779" s="72"/>
    </row>
    <row r="780" spans="1:13" s="6" customFormat="1" hidden="1">
      <c r="A780" s="87"/>
      <c r="G780" s="3"/>
      <c r="J780" s="7"/>
      <c r="L780" s="20"/>
      <c r="M780" s="72"/>
    </row>
    <row r="781" spans="1:13" s="6" customFormat="1" hidden="1">
      <c r="A781" s="87"/>
      <c r="G781" s="3"/>
      <c r="J781" s="7"/>
      <c r="L781" s="20"/>
      <c r="M781" s="72"/>
    </row>
    <row r="782" spans="1:13" s="6" customFormat="1" hidden="1">
      <c r="A782" s="87"/>
      <c r="G782" s="3"/>
      <c r="J782" s="7"/>
      <c r="L782" s="20"/>
      <c r="M782" s="72"/>
    </row>
    <row r="783" spans="1:13" s="6" customFormat="1" hidden="1">
      <c r="A783" s="87"/>
      <c r="G783" s="3"/>
      <c r="J783" s="7"/>
      <c r="L783" s="20"/>
      <c r="M783" s="72"/>
    </row>
    <row r="784" spans="1:13" s="6" customFormat="1" hidden="1">
      <c r="A784" s="87"/>
      <c r="G784" s="3"/>
      <c r="J784" s="7"/>
      <c r="L784" s="20"/>
      <c r="M784" s="72"/>
    </row>
    <row r="785" spans="1:13" s="6" customFormat="1" hidden="1">
      <c r="A785" s="87"/>
      <c r="G785" s="3"/>
      <c r="J785" s="7"/>
      <c r="L785" s="20"/>
      <c r="M785" s="72"/>
    </row>
    <row r="786" spans="1:13" s="6" customFormat="1" hidden="1">
      <c r="A786" s="87"/>
      <c r="G786" s="3"/>
      <c r="J786" s="7"/>
      <c r="L786" s="20"/>
      <c r="M786" s="72"/>
    </row>
    <row r="787" spans="1:13" s="6" customFormat="1" hidden="1">
      <c r="A787" s="87"/>
      <c r="G787" s="3"/>
      <c r="J787" s="7"/>
      <c r="L787" s="20"/>
      <c r="M787" s="72"/>
    </row>
    <row r="788" spans="1:13" s="6" customFormat="1" hidden="1">
      <c r="A788" s="87"/>
      <c r="G788" s="3"/>
      <c r="J788" s="7"/>
      <c r="L788" s="20"/>
      <c r="M788" s="72"/>
    </row>
    <row r="789" spans="1:13" s="6" customFormat="1" hidden="1">
      <c r="A789" s="87"/>
      <c r="G789" s="3"/>
      <c r="J789" s="7"/>
      <c r="L789" s="20"/>
      <c r="M789" s="72"/>
    </row>
    <row r="790" spans="1:13" s="6" customFormat="1" hidden="1">
      <c r="A790" s="87"/>
      <c r="G790" s="3"/>
      <c r="J790" s="7"/>
      <c r="L790" s="20"/>
      <c r="M790" s="72"/>
    </row>
    <row r="791" spans="1:13" s="6" customFormat="1" hidden="1">
      <c r="A791" s="87"/>
      <c r="G791" s="3"/>
      <c r="J791" s="7"/>
      <c r="L791" s="20"/>
      <c r="M791" s="72"/>
    </row>
    <row r="792" spans="1:13" s="6" customFormat="1" hidden="1">
      <c r="A792" s="87"/>
      <c r="G792" s="3"/>
      <c r="J792" s="7"/>
      <c r="L792" s="20"/>
      <c r="M792" s="72"/>
    </row>
    <row r="793" spans="1:13" s="6" customFormat="1" hidden="1">
      <c r="A793" s="87"/>
      <c r="G793" s="3"/>
      <c r="J793" s="7"/>
      <c r="L793" s="20"/>
      <c r="M793" s="72"/>
    </row>
    <row r="794" spans="1:13" s="6" customFormat="1" hidden="1">
      <c r="A794" s="87"/>
      <c r="G794" s="3"/>
      <c r="J794" s="7"/>
      <c r="L794" s="20"/>
      <c r="M794" s="72"/>
    </row>
    <row r="795" spans="1:13" s="6" customFormat="1" hidden="1">
      <c r="A795" s="87"/>
      <c r="G795" s="3"/>
      <c r="J795" s="7"/>
      <c r="L795" s="20"/>
      <c r="M795" s="72"/>
    </row>
    <row r="796" spans="1:13" s="6" customFormat="1" hidden="1">
      <c r="A796" s="87"/>
      <c r="G796" s="3"/>
      <c r="J796" s="7"/>
      <c r="L796" s="20"/>
      <c r="M796" s="72"/>
    </row>
    <row r="797" spans="1:13" s="6" customFormat="1" hidden="1">
      <c r="A797" s="87"/>
      <c r="G797" s="3"/>
      <c r="J797" s="7"/>
      <c r="L797" s="20"/>
      <c r="M797" s="72"/>
    </row>
    <row r="798" spans="1:13" s="6" customFormat="1" hidden="1">
      <c r="A798" s="87"/>
      <c r="G798" s="3"/>
      <c r="J798" s="7"/>
      <c r="L798" s="20"/>
      <c r="M798" s="72"/>
    </row>
    <row r="799" spans="1:13" s="6" customFormat="1" hidden="1">
      <c r="A799" s="87"/>
      <c r="G799" s="3"/>
      <c r="J799" s="7"/>
      <c r="L799" s="20"/>
      <c r="M799" s="72"/>
    </row>
    <row r="800" spans="1:13" s="6" customFormat="1" hidden="1">
      <c r="A800" s="87"/>
      <c r="G800" s="3"/>
      <c r="J800" s="7"/>
      <c r="L800" s="20"/>
      <c r="M800" s="72"/>
    </row>
    <row r="801" spans="1:13" s="6" customFormat="1" hidden="1">
      <c r="A801" s="87"/>
      <c r="G801" s="3"/>
      <c r="J801" s="7"/>
      <c r="L801" s="20"/>
      <c r="M801" s="72"/>
    </row>
    <row r="802" spans="1:13" s="6" customFormat="1" hidden="1">
      <c r="A802" s="87"/>
      <c r="G802" s="3"/>
      <c r="J802" s="7"/>
      <c r="L802" s="20"/>
      <c r="M802" s="72"/>
    </row>
    <row r="803" spans="1:13" s="6" customFormat="1" hidden="1">
      <c r="A803" s="87"/>
      <c r="G803" s="3"/>
      <c r="J803" s="7"/>
      <c r="L803" s="20"/>
      <c r="M803" s="72"/>
    </row>
    <row r="804" spans="1:13" s="6" customFormat="1" hidden="1">
      <c r="A804" s="87"/>
      <c r="G804" s="3"/>
      <c r="J804" s="7"/>
      <c r="L804" s="20"/>
      <c r="M804" s="72"/>
    </row>
    <row r="805" spans="1:13" s="6" customFormat="1" hidden="1">
      <c r="A805" s="87"/>
      <c r="G805" s="3"/>
      <c r="J805" s="7"/>
      <c r="L805" s="20"/>
      <c r="M805" s="72"/>
    </row>
    <row r="806" spans="1:13" s="6" customFormat="1" hidden="1">
      <c r="A806" s="87"/>
      <c r="G806" s="3"/>
      <c r="J806" s="7"/>
      <c r="L806" s="20"/>
      <c r="M806" s="72"/>
    </row>
    <row r="807" spans="1:13" s="6" customFormat="1" hidden="1">
      <c r="A807" s="87"/>
      <c r="G807" s="3"/>
      <c r="J807" s="7"/>
      <c r="L807" s="20"/>
      <c r="M807" s="72"/>
    </row>
    <row r="808" spans="1:13" s="6" customFormat="1" hidden="1">
      <c r="A808" s="87"/>
      <c r="G808" s="3"/>
      <c r="J808" s="7"/>
      <c r="L808" s="20"/>
      <c r="M808" s="72"/>
    </row>
    <row r="809" spans="1:13" s="6" customFormat="1" hidden="1">
      <c r="A809" s="87"/>
      <c r="G809" s="3"/>
      <c r="J809" s="7"/>
      <c r="L809" s="20"/>
      <c r="M809" s="72"/>
    </row>
    <row r="810" spans="1:13" s="6" customFormat="1" hidden="1">
      <c r="A810" s="87"/>
      <c r="G810" s="3"/>
      <c r="J810" s="7"/>
      <c r="L810" s="20"/>
      <c r="M810" s="72"/>
    </row>
    <row r="811" spans="1:13" s="6" customFormat="1" hidden="1">
      <c r="A811" s="87"/>
      <c r="G811" s="3"/>
      <c r="J811" s="7"/>
      <c r="L811" s="20"/>
      <c r="M811" s="72"/>
    </row>
    <row r="812" spans="1:13" s="6" customFormat="1" hidden="1">
      <c r="A812" s="87"/>
      <c r="G812" s="3"/>
      <c r="J812" s="7"/>
      <c r="L812" s="20"/>
      <c r="M812" s="72"/>
    </row>
    <row r="813" spans="1:13" s="6" customFormat="1" hidden="1">
      <c r="A813" s="87"/>
      <c r="G813" s="3"/>
      <c r="J813" s="7"/>
      <c r="L813" s="20"/>
      <c r="M813" s="72"/>
    </row>
    <row r="814" spans="1:13" s="6" customFormat="1" hidden="1">
      <c r="A814" s="87"/>
      <c r="G814" s="3"/>
      <c r="J814" s="7"/>
      <c r="L814" s="20"/>
      <c r="M814" s="72"/>
    </row>
    <row r="815" spans="1:13" s="6" customFormat="1" hidden="1">
      <c r="A815" s="87"/>
      <c r="G815" s="3"/>
      <c r="J815" s="7"/>
      <c r="L815" s="20"/>
      <c r="M815" s="72"/>
    </row>
    <row r="816" spans="1:13" s="6" customFormat="1" hidden="1">
      <c r="A816" s="87"/>
      <c r="G816" s="3"/>
      <c r="J816" s="7"/>
      <c r="L816" s="20"/>
      <c r="M816" s="72"/>
    </row>
    <row r="817" spans="1:13" s="6" customFormat="1" hidden="1">
      <c r="A817" s="87"/>
      <c r="G817" s="3"/>
      <c r="J817" s="7"/>
      <c r="L817" s="20"/>
      <c r="M817" s="72"/>
    </row>
    <row r="818" spans="1:13" s="6" customFormat="1" hidden="1">
      <c r="A818" s="87"/>
      <c r="G818" s="3"/>
      <c r="J818" s="7"/>
      <c r="L818" s="20"/>
      <c r="M818" s="72"/>
    </row>
    <row r="819" spans="1:13" s="6" customFormat="1" hidden="1">
      <c r="A819" s="87"/>
      <c r="G819" s="3"/>
      <c r="J819" s="7"/>
      <c r="L819" s="20"/>
      <c r="M819" s="72"/>
    </row>
    <row r="820" spans="1:13" s="6" customFormat="1" hidden="1">
      <c r="A820" s="87"/>
      <c r="G820" s="3"/>
      <c r="J820" s="7"/>
      <c r="L820" s="20"/>
      <c r="M820" s="72"/>
    </row>
    <row r="821" spans="1:13" s="6" customFormat="1" hidden="1">
      <c r="A821" s="87"/>
      <c r="G821" s="3"/>
      <c r="J821" s="7"/>
      <c r="L821" s="20"/>
      <c r="M821" s="72"/>
    </row>
    <row r="822" spans="1:13" s="6" customFormat="1" hidden="1">
      <c r="A822" s="87"/>
      <c r="G822" s="3"/>
      <c r="J822" s="7"/>
      <c r="L822" s="20"/>
      <c r="M822" s="72"/>
    </row>
    <row r="823" spans="1:13" s="6" customFormat="1" hidden="1">
      <c r="A823" s="87"/>
      <c r="G823" s="3"/>
      <c r="J823" s="7"/>
      <c r="L823" s="20"/>
      <c r="M823" s="72"/>
    </row>
    <row r="824" spans="1:13" s="6" customFormat="1" hidden="1">
      <c r="A824" s="87"/>
      <c r="G824" s="3"/>
      <c r="J824" s="7"/>
      <c r="L824" s="20"/>
      <c r="M824" s="72"/>
    </row>
    <row r="825" spans="1:13" s="6" customFormat="1" hidden="1">
      <c r="A825" s="87"/>
      <c r="G825" s="3"/>
      <c r="J825" s="7"/>
      <c r="L825" s="20"/>
      <c r="M825" s="72"/>
    </row>
    <row r="826" spans="1:13" s="6" customFormat="1" hidden="1">
      <c r="A826" s="87"/>
      <c r="G826" s="3"/>
      <c r="J826" s="7"/>
      <c r="L826" s="20"/>
      <c r="M826" s="72"/>
    </row>
    <row r="827" spans="1:13" s="6" customFormat="1" hidden="1">
      <c r="A827" s="87"/>
      <c r="G827" s="3"/>
      <c r="J827" s="7"/>
      <c r="L827" s="20"/>
      <c r="M827" s="72"/>
    </row>
    <row r="828" spans="1:13" s="6" customFormat="1" hidden="1">
      <c r="A828" s="87"/>
      <c r="G828" s="3"/>
      <c r="J828" s="7"/>
      <c r="L828" s="20"/>
      <c r="M828" s="72"/>
    </row>
    <row r="829" spans="1:13" s="6" customFormat="1" hidden="1">
      <c r="A829" s="87"/>
      <c r="G829" s="3"/>
      <c r="J829" s="7"/>
      <c r="L829" s="20"/>
      <c r="M829" s="72"/>
    </row>
    <row r="830" spans="1:13" s="6" customFormat="1" hidden="1">
      <c r="A830" s="87"/>
      <c r="G830" s="3"/>
      <c r="J830" s="7"/>
      <c r="L830" s="20"/>
      <c r="M830" s="72"/>
    </row>
    <row r="831" spans="1:13" s="6" customFormat="1" hidden="1">
      <c r="A831" s="87"/>
      <c r="G831" s="3"/>
      <c r="J831" s="7"/>
      <c r="L831" s="20"/>
      <c r="M831" s="72"/>
    </row>
    <row r="832" spans="1:13" s="6" customFormat="1" hidden="1">
      <c r="A832" s="87"/>
      <c r="G832" s="3"/>
      <c r="J832" s="7"/>
      <c r="L832" s="20"/>
      <c r="M832" s="72"/>
    </row>
    <row r="833" spans="1:13" s="6" customFormat="1" hidden="1">
      <c r="A833" s="87"/>
      <c r="G833" s="3"/>
      <c r="J833" s="7"/>
      <c r="L833" s="20"/>
      <c r="M833" s="72"/>
    </row>
    <row r="834" spans="1:13" s="6" customFormat="1" hidden="1">
      <c r="A834" s="87"/>
      <c r="G834" s="3"/>
      <c r="J834" s="7"/>
      <c r="L834" s="20"/>
      <c r="M834" s="72"/>
    </row>
    <row r="835" spans="1:13" s="6" customFormat="1" hidden="1">
      <c r="A835" s="87"/>
      <c r="G835" s="3"/>
      <c r="J835" s="7"/>
      <c r="L835" s="20"/>
      <c r="M835" s="72"/>
    </row>
    <row r="836" spans="1:13" s="6" customFormat="1" hidden="1">
      <c r="A836" s="87"/>
      <c r="G836" s="3"/>
      <c r="J836" s="7"/>
      <c r="L836" s="20"/>
      <c r="M836" s="72"/>
    </row>
    <row r="837" spans="1:13" s="6" customFormat="1" hidden="1">
      <c r="A837" s="87"/>
      <c r="G837" s="3"/>
      <c r="J837" s="7"/>
      <c r="L837" s="20"/>
      <c r="M837" s="72"/>
    </row>
    <row r="838" spans="1:13" s="6" customFormat="1" hidden="1">
      <c r="A838" s="87"/>
      <c r="G838" s="3"/>
      <c r="J838" s="7"/>
      <c r="L838" s="20"/>
      <c r="M838" s="72"/>
    </row>
    <row r="839" spans="1:13" s="6" customFormat="1" hidden="1">
      <c r="A839" s="87"/>
      <c r="G839" s="3"/>
      <c r="J839" s="7"/>
      <c r="L839" s="20"/>
      <c r="M839" s="72"/>
    </row>
    <row r="840" spans="1:13" s="6" customFormat="1" hidden="1">
      <c r="A840" s="87"/>
      <c r="G840" s="3"/>
      <c r="J840" s="7"/>
      <c r="L840" s="20"/>
      <c r="M840" s="72"/>
    </row>
    <row r="841" spans="1:13" s="6" customFormat="1" hidden="1">
      <c r="A841" s="87"/>
      <c r="G841" s="3"/>
      <c r="J841" s="7"/>
      <c r="L841" s="20"/>
      <c r="M841" s="72"/>
    </row>
    <row r="842" spans="1:13" s="6" customFormat="1" hidden="1">
      <c r="A842" s="87"/>
      <c r="G842" s="3"/>
      <c r="J842" s="7"/>
      <c r="L842" s="20"/>
      <c r="M842" s="72"/>
    </row>
    <row r="843" spans="1:13" s="6" customFormat="1" hidden="1">
      <c r="A843" s="87"/>
      <c r="G843" s="3"/>
      <c r="J843" s="7"/>
      <c r="L843" s="20"/>
      <c r="M843" s="72"/>
    </row>
    <row r="844" spans="1:13" s="6" customFormat="1" hidden="1">
      <c r="A844" s="87"/>
      <c r="G844" s="3"/>
      <c r="J844" s="7"/>
      <c r="L844" s="20"/>
      <c r="M844" s="72"/>
    </row>
    <row r="845" spans="1:13" s="6" customFormat="1" hidden="1">
      <c r="A845" s="87"/>
      <c r="G845" s="3"/>
      <c r="J845" s="7"/>
      <c r="L845" s="20"/>
      <c r="M845" s="72"/>
    </row>
    <row r="846" spans="1:13" s="6" customFormat="1" hidden="1">
      <c r="A846" s="87"/>
      <c r="G846" s="3"/>
      <c r="J846" s="7"/>
      <c r="L846" s="20"/>
      <c r="M846" s="72"/>
    </row>
    <row r="847" spans="1:13" s="6" customFormat="1" hidden="1">
      <c r="A847" s="87"/>
      <c r="G847" s="3"/>
      <c r="J847" s="7"/>
      <c r="L847" s="20"/>
      <c r="M847" s="72"/>
    </row>
    <row r="848" spans="1:13" s="6" customFormat="1" hidden="1">
      <c r="A848" s="87"/>
      <c r="G848" s="3"/>
      <c r="J848" s="7"/>
      <c r="L848" s="20"/>
      <c r="M848" s="72"/>
    </row>
    <row r="849" spans="1:13" s="6" customFormat="1" hidden="1">
      <c r="A849" s="87"/>
      <c r="G849" s="3"/>
      <c r="J849" s="7"/>
      <c r="L849" s="20"/>
      <c r="M849" s="72"/>
    </row>
    <row r="850" spans="1:13" s="6" customFormat="1" hidden="1">
      <c r="A850" s="87"/>
      <c r="G850" s="3"/>
      <c r="J850" s="7"/>
      <c r="L850" s="20"/>
      <c r="M850" s="72"/>
    </row>
    <row r="851" spans="1:13" s="6" customFormat="1" hidden="1">
      <c r="A851" s="87"/>
      <c r="G851" s="3"/>
      <c r="J851" s="7"/>
      <c r="L851" s="20"/>
      <c r="M851" s="72"/>
    </row>
    <row r="852" spans="1:13" s="6" customFormat="1" hidden="1">
      <c r="A852" s="87"/>
      <c r="G852" s="3"/>
      <c r="J852" s="7"/>
      <c r="L852" s="20"/>
      <c r="M852" s="72"/>
    </row>
    <row r="853" spans="1:13" s="6" customFormat="1" hidden="1">
      <c r="A853" s="87"/>
      <c r="G853" s="3"/>
      <c r="J853" s="7"/>
      <c r="L853" s="20"/>
      <c r="M853" s="72"/>
    </row>
    <row r="854" spans="1:13" s="6" customFormat="1" hidden="1">
      <c r="A854" s="87"/>
      <c r="G854" s="3"/>
      <c r="J854" s="7"/>
      <c r="L854" s="20"/>
      <c r="M854" s="72"/>
    </row>
    <row r="855" spans="1:13" s="6" customFormat="1" hidden="1">
      <c r="A855" s="87"/>
      <c r="G855" s="3"/>
      <c r="J855" s="7"/>
      <c r="L855" s="20"/>
      <c r="M855" s="72"/>
    </row>
    <row r="856" spans="1:13" s="6" customFormat="1" hidden="1">
      <c r="A856" s="87"/>
      <c r="G856" s="3"/>
      <c r="J856" s="7"/>
      <c r="L856" s="20"/>
      <c r="M856" s="72"/>
    </row>
    <row r="857" spans="1:13" s="6" customFormat="1" hidden="1">
      <c r="A857" s="87"/>
      <c r="G857" s="3"/>
      <c r="J857" s="7"/>
      <c r="L857" s="20"/>
      <c r="M857" s="72"/>
    </row>
    <row r="858" spans="1:13" s="6" customFormat="1" hidden="1">
      <c r="A858" s="87"/>
      <c r="G858" s="3"/>
      <c r="J858" s="7"/>
      <c r="L858" s="20"/>
      <c r="M858" s="72"/>
    </row>
    <row r="859" spans="1:13" s="6" customFormat="1" hidden="1">
      <c r="A859" s="87"/>
      <c r="G859" s="3"/>
      <c r="J859" s="7"/>
      <c r="L859" s="20"/>
      <c r="M859" s="72"/>
    </row>
    <row r="860" spans="1:13" s="6" customFormat="1" hidden="1">
      <c r="A860" s="87"/>
      <c r="G860" s="3"/>
      <c r="J860" s="7"/>
      <c r="L860" s="20"/>
      <c r="M860" s="72"/>
    </row>
    <row r="861" spans="1:13" s="6" customFormat="1" hidden="1">
      <c r="A861" s="87"/>
      <c r="G861" s="3"/>
      <c r="J861" s="7"/>
      <c r="L861" s="20"/>
      <c r="M861" s="72"/>
    </row>
    <row r="862" spans="1:13" s="6" customFormat="1" hidden="1">
      <c r="A862" s="87"/>
      <c r="G862" s="3"/>
      <c r="J862" s="7"/>
      <c r="L862" s="20"/>
      <c r="M862" s="72"/>
    </row>
    <row r="863" spans="1:13" s="6" customFormat="1" hidden="1">
      <c r="A863" s="87"/>
      <c r="G863" s="3"/>
      <c r="J863" s="7"/>
      <c r="L863" s="20"/>
      <c r="M863" s="72"/>
    </row>
    <row r="864" spans="1:13" s="6" customFormat="1" hidden="1">
      <c r="A864" s="87"/>
      <c r="G864" s="3"/>
      <c r="J864" s="7"/>
      <c r="L864" s="20"/>
      <c r="M864" s="72"/>
    </row>
    <row r="865" spans="1:13" s="6" customFormat="1" hidden="1">
      <c r="A865" s="87"/>
      <c r="G865" s="3"/>
      <c r="J865" s="7"/>
      <c r="L865" s="20"/>
      <c r="M865" s="72"/>
    </row>
    <row r="866" spans="1:13" s="6" customFormat="1" hidden="1">
      <c r="A866" s="87"/>
      <c r="G866" s="3"/>
      <c r="J866" s="7"/>
      <c r="L866" s="20"/>
      <c r="M866" s="72"/>
    </row>
    <row r="867" spans="1:13" s="6" customFormat="1" hidden="1">
      <c r="A867" s="87"/>
      <c r="G867" s="3"/>
      <c r="J867" s="7"/>
      <c r="L867" s="20"/>
      <c r="M867" s="72"/>
    </row>
    <row r="868" spans="1:13" s="6" customFormat="1" hidden="1">
      <c r="A868" s="87"/>
      <c r="G868" s="3"/>
      <c r="J868" s="7"/>
      <c r="L868" s="20"/>
      <c r="M868" s="72"/>
    </row>
    <row r="869" spans="1:13" s="6" customFormat="1" hidden="1">
      <c r="A869" s="87"/>
      <c r="G869" s="3"/>
      <c r="J869" s="7"/>
      <c r="L869" s="20"/>
      <c r="M869" s="72"/>
    </row>
    <row r="870" spans="1:13" s="6" customFormat="1" hidden="1">
      <c r="A870" s="87"/>
      <c r="G870" s="3"/>
      <c r="J870" s="7"/>
      <c r="L870" s="20"/>
      <c r="M870" s="72"/>
    </row>
    <row r="871" spans="1:13" s="6" customFormat="1" hidden="1">
      <c r="A871" s="87"/>
      <c r="G871" s="3"/>
      <c r="J871" s="7"/>
      <c r="L871" s="20"/>
      <c r="M871" s="72"/>
    </row>
    <row r="872" spans="1:13" s="6" customFormat="1" hidden="1">
      <c r="A872" s="87"/>
      <c r="G872" s="3"/>
      <c r="J872" s="7"/>
      <c r="L872" s="20"/>
      <c r="M872" s="72"/>
    </row>
    <row r="873" spans="1:13" s="6" customFormat="1" hidden="1">
      <c r="A873" s="87"/>
      <c r="G873" s="3"/>
      <c r="J873" s="7"/>
      <c r="L873" s="20"/>
      <c r="M873" s="72"/>
    </row>
    <row r="874" spans="1:13" s="6" customFormat="1" hidden="1">
      <c r="A874" s="87"/>
      <c r="G874" s="3"/>
      <c r="J874" s="7"/>
      <c r="L874" s="20"/>
      <c r="M874" s="72"/>
    </row>
    <row r="875" spans="1:13" s="6" customFormat="1" hidden="1">
      <c r="A875" s="87"/>
      <c r="G875" s="3"/>
      <c r="J875" s="7"/>
      <c r="L875" s="20"/>
      <c r="M875" s="72"/>
    </row>
    <row r="876" spans="1:13" s="6" customFormat="1" hidden="1">
      <c r="A876" s="87"/>
      <c r="G876" s="3"/>
      <c r="J876" s="7"/>
      <c r="L876" s="20"/>
      <c r="M876" s="72"/>
    </row>
    <row r="877" spans="1:13" s="6" customFormat="1" hidden="1">
      <c r="A877" s="87"/>
      <c r="G877" s="3"/>
      <c r="J877" s="7"/>
      <c r="L877" s="20"/>
      <c r="M877" s="72"/>
    </row>
    <row r="878" spans="1:13" s="6" customFormat="1" hidden="1">
      <c r="A878" s="87"/>
      <c r="G878" s="3"/>
      <c r="J878" s="7"/>
      <c r="L878" s="20"/>
      <c r="M878" s="72"/>
    </row>
    <row r="879" spans="1:13" s="6" customFormat="1" hidden="1">
      <c r="A879" s="87"/>
      <c r="G879" s="3"/>
      <c r="J879" s="7"/>
      <c r="L879" s="20"/>
      <c r="M879" s="72"/>
    </row>
    <row r="880" spans="1:13" s="6" customFormat="1" hidden="1">
      <c r="A880" s="87"/>
      <c r="G880" s="3"/>
      <c r="J880" s="7"/>
      <c r="L880" s="20"/>
      <c r="M880" s="72"/>
    </row>
    <row r="881" spans="1:13" s="6" customFormat="1" hidden="1">
      <c r="A881" s="87"/>
      <c r="G881" s="3"/>
      <c r="J881" s="7"/>
      <c r="L881" s="20"/>
      <c r="M881" s="72"/>
    </row>
    <row r="882" spans="1:13" s="6" customFormat="1" hidden="1">
      <c r="A882" s="87"/>
      <c r="G882" s="3"/>
      <c r="J882" s="7"/>
      <c r="L882" s="20"/>
      <c r="M882" s="72"/>
    </row>
    <row r="883" spans="1:13" s="6" customFormat="1" hidden="1">
      <c r="A883" s="87"/>
      <c r="G883" s="3"/>
      <c r="J883" s="7"/>
      <c r="L883" s="20"/>
      <c r="M883" s="72"/>
    </row>
    <row r="884" spans="1:13" s="6" customFormat="1" hidden="1">
      <c r="A884" s="87"/>
      <c r="G884" s="3"/>
      <c r="J884" s="7"/>
      <c r="L884" s="20"/>
      <c r="M884" s="72"/>
    </row>
    <row r="885" spans="1:13" s="6" customFormat="1" hidden="1">
      <c r="A885" s="87"/>
      <c r="G885" s="3"/>
      <c r="J885" s="7"/>
      <c r="L885" s="20"/>
      <c r="M885" s="72"/>
    </row>
    <row r="886" spans="1:13" s="6" customFormat="1" hidden="1">
      <c r="A886" s="87"/>
      <c r="G886" s="3"/>
      <c r="J886" s="7"/>
      <c r="L886" s="20"/>
      <c r="M886" s="72"/>
    </row>
    <row r="887" spans="1:13" s="6" customFormat="1" hidden="1">
      <c r="A887" s="87"/>
      <c r="G887" s="3"/>
      <c r="J887" s="7"/>
      <c r="L887" s="20"/>
      <c r="M887" s="72"/>
    </row>
    <row r="888" spans="1:13" s="6" customFormat="1" hidden="1">
      <c r="A888" s="87"/>
      <c r="G888" s="3"/>
      <c r="J888" s="7"/>
      <c r="L888" s="20"/>
      <c r="M888" s="72"/>
    </row>
    <row r="889" spans="1:13" s="6" customFormat="1" hidden="1">
      <c r="A889" s="87"/>
      <c r="G889" s="3"/>
      <c r="J889" s="7"/>
      <c r="L889" s="20"/>
      <c r="M889" s="72"/>
    </row>
    <row r="890" spans="1:13" s="6" customFormat="1" hidden="1">
      <c r="A890" s="87"/>
      <c r="G890" s="3"/>
      <c r="J890" s="7"/>
      <c r="L890" s="20"/>
      <c r="M890" s="72"/>
    </row>
    <row r="891" spans="1:13" s="6" customFormat="1" hidden="1">
      <c r="A891" s="87"/>
      <c r="G891" s="3"/>
      <c r="J891" s="7"/>
      <c r="L891" s="20"/>
      <c r="M891" s="72"/>
    </row>
    <row r="892" spans="1:13" s="6" customFormat="1" hidden="1">
      <c r="A892" s="87"/>
      <c r="G892" s="3"/>
      <c r="J892" s="7"/>
      <c r="L892" s="20"/>
      <c r="M892" s="72"/>
    </row>
    <row r="893" spans="1:13" s="6" customFormat="1" hidden="1">
      <c r="A893" s="87"/>
      <c r="G893" s="3"/>
      <c r="J893" s="7"/>
      <c r="L893" s="20"/>
      <c r="M893" s="72"/>
    </row>
    <row r="894" spans="1:13" s="6" customFormat="1" hidden="1">
      <c r="A894" s="87"/>
      <c r="G894" s="3"/>
      <c r="J894" s="7"/>
      <c r="L894" s="20"/>
      <c r="M894" s="72"/>
    </row>
    <row r="895" spans="1:13" s="6" customFormat="1" hidden="1">
      <c r="A895" s="87"/>
      <c r="G895" s="3"/>
      <c r="J895" s="7"/>
      <c r="L895" s="20"/>
      <c r="M895" s="72"/>
    </row>
    <row r="896" spans="1:13" s="6" customFormat="1" hidden="1">
      <c r="A896" s="87"/>
      <c r="G896" s="3"/>
      <c r="J896" s="7"/>
      <c r="L896" s="20"/>
      <c r="M896" s="72"/>
    </row>
    <row r="897" spans="1:13" s="6" customFormat="1" hidden="1">
      <c r="A897" s="87"/>
      <c r="G897" s="3"/>
      <c r="J897" s="7"/>
      <c r="L897" s="20"/>
      <c r="M897" s="72"/>
    </row>
    <row r="898" spans="1:13" s="6" customFormat="1" hidden="1">
      <c r="A898" s="87"/>
      <c r="G898" s="3"/>
      <c r="J898" s="7"/>
      <c r="L898" s="20"/>
      <c r="M898" s="72"/>
    </row>
    <row r="899" spans="1:13" s="6" customFormat="1" hidden="1">
      <c r="A899" s="87"/>
      <c r="G899" s="3"/>
      <c r="J899" s="7"/>
      <c r="L899" s="20"/>
      <c r="M899" s="72"/>
    </row>
    <row r="900" spans="1:13" s="6" customFormat="1" hidden="1">
      <c r="A900" s="87"/>
      <c r="G900" s="3"/>
      <c r="J900" s="7"/>
      <c r="L900" s="20"/>
      <c r="M900" s="72"/>
    </row>
    <row r="901" spans="1:13" s="6" customFormat="1" hidden="1">
      <c r="A901" s="87"/>
      <c r="G901" s="3"/>
      <c r="J901" s="7"/>
      <c r="L901" s="20"/>
      <c r="M901" s="72"/>
    </row>
    <row r="902" spans="1:13" s="6" customFormat="1" hidden="1">
      <c r="A902" s="87"/>
      <c r="G902" s="3"/>
      <c r="J902" s="7"/>
      <c r="L902" s="20"/>
      <c r="M902" s="72"/>
    </row>
    <row r="903" spans="1:13" s="6" customFormat="1" hidden="1">
      <c r="A903" s="87"/>
      <c r="G903" s="3"/>
      <c r="J903" s="7"/>
      <c r="L903" s="20"/>
      <c r="M903" s="72"/>
    </row>
    <row r="904" spans="1:13" s="6" customFormat="1" hidden="1">
      <c r="A904" s="87"/>
      <c r="G904" s="3"/>
      <c r="J904" s="7"/>
      <c r="L904" s="20"/>
      <c r="M904" s="72"/>
    </row>
    <row r="905" spans="1:13" s="6" customFormat="1" hidden="1">
      <c r="A905" s="87"/>
      <c r="G905" s="3"/>
      <c r="J905" s="7"/>
      <c r="L905" s="20"/>
      <c r="M905" s="72"/>
    </row>
    <row r="906" spans="1:13" s="6" customFormat="1" hidden="1">
      <c r="A906" s="87"/>
      <c r="G906" s="3"/>
      <c r="J906" s="7"/>
      <c r="L906" s="20"/>
      <c r="M906" s="72"/>
    </row>
    <row r="907" spans="1:13" s="6" customFormat="1" hidden="1">
      <c r="A907" s="87"/>
      <c r="G907" s="3"/>
      <c r="J907" s="7"/>
      <c r="L907" s="20"/>
      <c r="M907" s="72"/>
    </row>
    <row r="908" spans="1:13" s="6" customFormat="1" hidden="1">
      <c r="A908" s="87"/>
      <c r="G908" s="3"/>
      <c r="J908" s="7"/>
      <c r="L908" s="20"/>
      <c r="M908" s="72"/>
    </row>
    <row r="909" spans="1:13" s="6" customFormat="1" hidden="1">
      <c r="A909" s="87"/>
      <c r="G909" s="3"/>
      <c r="J909" s="7"/>
      <c r="L909" s="20"/>
      <c r="M909" s="72"/>
    </row>
    <row r="910" spans="1:13" s="6" customFormat="1" hidden="1">
      <c r="A910" s="87"/>
      <c r="G910" s="3"/>
      <c r="J910" s="7"/>
      <c r="L910" s="20"/>
      <c r="M910" s="72"/>
    </row>
    <row r="911" spans="1:13" s="6" customFormat="1" hidden="1">
      <c r="A911" s="87"/>
      <c r="G911" s="3"/>
      <c r="J911" s="7"/>
      <c r="L911" s="20"/>
      <c r="M911" s="72"/>
    </row>
    <row r="912" spans="1:13" s="6" customFormat="1" hidden="1">
      <c r="A912" s="87"/>
      <c r="G912" s="3"/>
      <c r="J912" s="7"/>
      <c r="L912" s="20"/>
      <c r="M912" s="72"/>
    </row>
    <row r="913" spans="1:13" s="6" customFormat="1" hidden="1">
      <c r="A913" s="87"/>
      <c r="G913" s="3"/>
      <c r="J913" s="7"/>
      <c r="L913" s="20"/>
      <c r="M913" s="72"/>
    </row>
    <row r="914" spans="1:13" s="6" customFormat="1" hidden="1">
      <c r="A914" s="87"/>
      <c r="G914" s="3"/>
      <c r="J914" s="7"/>
      <c r="L914" s="20"/>
      <c r="M914" s="72"/>
    </row>
    <row r="915" spans="1:13" s="6" customFormat="1" hidden="1">
      <c r="A915" s="87"/>
      <c r="G915" s="3"/>
      <c r="J915" s="7"/>
      <c r="L915" s="20"/>
      <c r="M915" s="72"/>
    </row>
    <row r="916" spans="1:13" s="6" customFormat="1" hidden="1">
      <c r="A916" s="87"/>
      <c r="G916" s="3"/>
      <c r="J916" s="7"/>
      <c r="L916" s="20"/>
      <c r="M916" s="72"/>
    </row>
    <row r="917" spans="1:13" s="6" customFormat="1" hidden="1">
      <c r="A917" s="87"/>
      <c r="G917" s="3"/>
      <c r="J917" s="7"/>
      <c r="L917" s="20"/>
      <c r="M917" s="72"/>
    </row>
    <row r="918" spans="1:13" s="6" customFormat="1" hidden="1">
      <c r="A918" s="87"/>
      <c r="G918" s="3"/>
      <c r="J918" s="7"/>
      <c r="L918" s="20"/>
      <c r="M918" s="72"/>
    </row>
    <row r="919" spans="1:13" s="6" customFormat="1" hidden="1">
      <c r="A919" s="87"/>
      <c r="G919" s="3"/>
      <c r="J919" s="7"/>
      <c r="L919" s="20"/>
      <c r="M919" s="72"/>
    </row>
    <row r="920" spans="1:13" s="6" customFormat="1" hidden="1">
      <c r="A920" s="87"/>
      <c r="G920" s="3"/>
      <c r="J920" s="7"/>
      <c r="L920" s="20"/>
      <c r="M920" s="72"/>
    </row>
    <row r="921" spans="1:13" s="6" customFormat="1" hidden="1">
      <c r="A921" s="87"/>
      <c r="G921" s="3"/>
      <c r="J921" s="7"/>
      <c r="L921" s="20"/>
      <c r="M921" s="72"/>
    </row>
    <row r="922" spans="1:13" s="6" customFormat="1" hidden="1">
      <c r="A922" s="87"/>
      <c r="G922" s="3"/>
      <c r="J922" s="7"/>
      <c r="L922" s="20"/>
      <c r="M922" s="72"/>
    </row>
    <row r="923" spans="1:13" s="6" customFormat="1" hidden="1">
      <c r="A923" s="87"/>
      <c r="G923" s="3"/>
      <c r="J923" s="7"/>
      <c r="L923" s="20"/>
      <c r="M923" s="72"/>
    </row>
    <row r="924" spans="1:13" s="6" customFormat="1" hidden="1">
      <c r="A924" s="87"/>
      <c r="G924" s="3"/>
      <c r="J924" s="7"/>
      <c r="L924" s="20"/>
      <c r="M924" s="72"/>
    </row>
    <row r="925" spans="1:13" s="6" customFormat="1" hidden="1">
      <c r="A925" s="87"/>
      <c r="G925" s="3"/>
      <c r="J925" s="7"/>
      <c r="L925" s="20"/>
      <c r="M925" s="72"/>
    </row>
    <row r="926" spans="1:13" s="6" customFormat="1" hidden="1">
      <c r="A926" s="87"/>
      <c r="G926" s="3"/>
      <c r="J926" s="7"/>
      <c r="L926" s="20"/>
      <c r="M926" s="72"/>
    </row>
    <row r="927" spans="1:13" s="6" customFormat="1" hidden="1">
      <c r="A927" s="87"/>
      <c r="G927" s="3"/>
      <c r="J927" s="7"/>
      <c r="L927" s="20"/>
      <c r="M927" s="72"/>
    </row>
    <row r="928" spans="1:13" s="6" customFormat="1" hidden="1">
      <c r="A928" s="87"/>
      <c r="G928" s="3"/>
      <c r="J928" s="7"/>
      <c r="L928" s="20"/>
      <c r="M928" s="72"/>
    </row>
    <row r="929" spans="1:13" s="6" customFormat="1" hidden="1">
      <c r="A929" s="87"/>
      <c r="G929" s="3"/>
      <c r="J929" s="7"/>
      <c r="L929" s="20"/>
      <c r="M929" s="72"/>
    </row>
    <row r="930" spans="1:13" s="6" customFormat="1" hidden="1">
      <c r="A930" s="87"/>
      <c r="G930" s="3"/>
      <c r="J930" s="7"/>
      <c r="L930" s="20"/>
      <c r="M930" s="72"/>
    </row>
    <row r="931" spans="1:13" s="6" customFormat="1" hidden="1">
      <c r="A931" s="87"/>
      <c r="G931" s="3"/>
      <c r="J931" s="7"/>
      <c r="L931" s="20"/>
      <c r="M931" s="72"/>
    </row>
    <row r="932" spans="1:13" s="6" customFormat="1" hidden="1">
      <c r="A932" s="87"/>
      <c r="G932" s="3"/>
      <c r="J932" s="7"/>
      <c r="L932" s="20"/>
      <c r="M932" s="72"/>
    </row>
    <row r="933" spans="1:13" s="6" customFormat="1" hidden="1">
      <c r="A933" s="87"/>
      <c r="G933" s="3"/>
      <c r="J933" s="7"/>
      <c r="L933" s="20"/>
      <c r="M933" s="72"/>
    </row>
    <row r="934" spans="1:13" s="6" customFormat="1" hidden="1">
      <c r="A934" s="87"/>
      <c r="G934" s="3"/>
      <c r="J934" s="7"/>
      <c r="L934" s="20"/>
      <c r="M934" s="72"/>
    </row>
    <row r="935" spans="1:13" s="6" customFormat="1" hidden="1">
      <c r="A935" s="87"/>
      <c r="G935" s="3"/>
      <c r="J935" s="7"/>
      <c r="L935" s="20"/>
      <c r="M935" s="72"/>
    </row>
    <row r="936" spans="1:13" s="6" customFormat="1" hidden="1">
      <c r="A936" s="87"/>
      <c r="G936" s="3"/>
      <c r="J936" s="7"/>
      <c r="L936" s="20"/>
      <c r="M936" s="72"/>
    </row>
    <row r="937" spans="1:13" s="6" customFormat="1" hidden="1">
      <c r="A937" s="87"/>
      <c r="G937" s="3"/>
      <c r="J937" s="7"/>
      <c r="L937" s="20"/>
      <c r="M937" s="72"/>
    </row>
    <row r="938" spans="1:13" s="6" customFormat="1" hidden="1">
      <c r="A938" s="87"/>
      <c r="G938" s="3"/>
      <c r="J938" s="7"/>
      <c r="L938" s="20"/>
      <c r="M938" s="72"/>
    </row>
    <row r="939" spans="1:13" s="6" customFormat="1" hidden="1">
      <c r="A939" s="87"/>
      <c r="G939" s="3"/>
      <c r="J939" s="7"/>
      <c r="L939" s="20"/>
      <c r="M939" s="72"/>
    </row>
    <row r="940" spans="1:13" s="6" customFormat="1" hidden="1">
      <c r="A940" s="87"/>
      <c r="G940" s="3"/>
      <c r="J940" s="7"/>
      <c r="L940" s="20"/>
      <c r="M940" s="72"/>
    </row>
    <row r="941" spans="1:13" s="6" customFormat="1" hidden="1">
      <c r="A941" s="87"/>
      <c r="G941" s="3"/>
      <c r="J941" s="7"/>
      <c r="L941" s="20"/>
      <c r="M941" s="72"/>
    </row>
    <row r="942" spans="1:13" s="6" customFormat="1" hidden="1">
      <c r="A942" s="87"/>
      <c r="G942" s="3"/>
      <c r="J942" s="7"/>
      <c r="L942" s="20"/>
      <c r="M942" s="72"/>
    </row>
    <row r="943" spans="1:13" s="6" customFormat="1" hidden="1">
      <c r="A943" s="87"/>
      <c r="G943" s="3"/>
      <c r="J943" s="7"/>
      <c r="L943" s="20"/>
      <c r="M943" s="72"/>
    </row>
    <row r="944" spans="1:13" s="6" customFormat="1" hidden="1">
      <c r="A944" s="87"/>
      <c r="G944" s="3"/>
      <c r="J944" s="7"/>
      <c r="L944" s="20"/>
      <c r="M944" s="72"/>
    </row>
    <row r="945" spans="1:13" s="6" customFormat="1" hidden="1">
      <c r="A945" s="87"/>
      <c r="G945" s="3"/>
      <c r="J945" s="7"/>
      <c r="L945" s="20"/>
      <c r="M945" s="72"/>
    </row>
    <row r="946" spans="1:13" s="6" customFormat="1" hidden="1">
      <c r="A946" s="87"/>
      <c r="G946" s="3"/>
      <c r="J946" s="7"/>
      <c r="L946" s="20"/>
      <c r="M946" s="72"/>
    </row>
    <row r="947" spans="1:13" s="6" customFormat="1" hidden="1">
      <c r="A947" s="87"/>
      <c r="G947" s="3"/>
      <c r="J947" s="7"/>
      <c r="L947" s="20"/>
      <c r="M947" s="72"/>
    </row>
    <row r="948" spans="1:13" s="6" customFormat="1" hidden="1">
      <c r="A948" s="87"/>
      <c r="G948" s="3"/>
      <c r="J948" s="7"/>
      <c r="L948" s="20"/>
      <c r="M948" s="72"/>
    </row>
    <row r="949" spans="1:13" s="6" customFormat="1" hidden="1">
      <c r="A949" s="87"/>
      <c r="G949" s="3"/>
      <c r="J949" s="7"/>
      <c r="L949" s="20"/>
      <c r="M949" s="72"/>
    </row>
    <row r="950" spans="1:13" s="6" customFormat="1" hidden="1">
      <c r="A950" s="87"/>
      <c r="G950" s="3"/>
      <c r="J950" s="7"/>
      <c r="L950" s="20"/>
      <c r="M950" s="72"/>
    </row>
    <row r="951" spans="1:13" s="6" customFormat="1" hidden="1">
      <c r="A951" s="87"/>
      <c r="G951" s="3"/>
      <c r="J951" s="7"/>
      <c r="L951" s="20"/>
      <c r="M951" s="72"/>
    </row>
    <row r="952" spans="1:13" s="6" customFormat="1" hidden="1">
      <c r="A952" s="87"/>
      <c r="G952" s="3"/>
      <c r="J952" s="7"/>
      <c r="L952" s="20"/>
      <c r="M952" s="72"/>
    </row>
    <row r="953" spans="1:13" s="6" customFormat="1" hidden="1">
      <c r="A953" s="87"/>
      <c r="G953" s="3"/>
      <c r="J953" s="7"/>
      <c r="L953" s="20"/>
      <c r="M953" s="72"/>
    </row>
    <row r="954" spans="1:13" s="6" customFormat="1" hidden="1">
      <c r="A954" s="87"/>
      <c r="G954" s="3"/>
      <c r="J954" s="7"/>
      <c r="L954" s="20"/>
      <c r="M954" s="72"/>
    </row>
    <row r="955" spans="1:13" s="6" customFormat="1" hidden="1">
      <c r="A955" s="87"/>
      <c r="G955" s="3"/>
      <c r="J955" s="7"/>
      <c r="L955" s="20"/>
      <c r="M955" s="72"/>
    </row>
    <row r="956" spans="1:13" s="6" customFormat="1" hidden="1">
      <c r="A956" s="87"/>
      <c r="G956" s="3"/>
      <c r="J956" s="7"/>
      <c r="L956" s="20"/>
      <c r="M956" s="72"/>
    </row>
    <row r="957" spans="1:13" s="6" customFormat="1" hidden="1">
      <c r="A957" s="87"/>
      <c r="G957" s="3"/>
      <c r="J957" s="7"/>
      <c r="L957" s="20"/>
      <c r="M957" s="72"/>
    </row>
    <row r="958" spans="1:13" s="6" customFormat="1" hidden="1">
      <c r="A958" s="87"/>
      <c r="G958" s="3"/>
      <c r="J958" s="7"/>
      <c r="L958" s="20"/>
      <c r="M958" s="72"/>
    </row>
    <row r="959" spans="1:13" s="6" customFormat="1" hidden="1">
      <c r="A959" s="87"/>
      <c r="G959" s="3"/>
      <c r="J959" s="7"/>
      <c r="L959" s="20"/>
      <c r="M959" s="72"/>
    </row>
    <row r="960" spans="1:13" s="6" customFormat="1" hidden="1">
      <c r="A960" s="87"/>
      <c r="G960" s="3"/>
      <c r="J960" s="7"/>
      <c r="L960" s="20"/>
      <c r="M960" s="72"/>
    </row>
    <row r="961" spans="1:13" s="6" customFormat="1" hidden="1">
      <c r="A961" s="87"/>
      <c r="G961" s="3"/>
      <c r="J961" s="7"/>
      <c r="L961" s="20"/>
      <c r="M961" s="72"/>
    </row>
    <row r="962" spans="1:13" s="6" customFormat="1" hidden="1">
      <c r="A962" s="87"/>
      <c r="G962" s="3"/>
      <c r="J962" s="7"/>
      <c r="L962" s="20"/>
      <c r="M962" s="72"/>
    </row>
    <row r="963" spans="1:13" s="6" customFormat="1" hidden="1">
      <c r="A963" s="87"/>
      <c r="G963" s="3"/>
      <c r="J963" s="7"/>
      <c r="L963" s="20"/>
      <c r="M963" s="72"/>
    </row>
    <row r="964" spans="1:13" s="6" customFormat="1" hidden="1">
      <c r="A964" s="87"/>
      <c r="G964" s="3"/>
      <c r="J964" s="7"/>
      <c r="L964" s="20"/>
      <c r="M964" s="72"/>
    </row>
    <row r="965" spans="1:13" s="6" customFormat="1" hidden="1">
      <c r="A965" s="87"/>
      <c r="G965" s="3"/>
      <c r="J965" s="7"/>
      <c r="L965" s="20"/>
      <c r="M965" s="72"/>
    </row>
    <row r="966" spans="1:13" s="6" customFormat="1" hidden="1">
      <c r="A966" s="87"/>
      <c r="G966" s="3"/>
      <c r="J966" s="7"/>
      <c r="L966" s="20"/>
      <c r="M966" s="72"/>
    </row>
    <row r="967" spans="1:13" s="6" customFormat="1" hidden="1">
      <c r="A967" s="87"/>
      <c r="G967" s="3"/>
      <c r="J967" s="7"/>
      <c r="L967" s="20"/>
      <c r="M967" s="72"/>
    </row>
    <row r="968" spans="1:13" s="6" customFormat="1" hidden="1">
      <c r="A968" s="87"/>
      <c r="G968" s="3"/>
      <c r="J968" s="7"/>
      <c r="L968" s="20"/>
      <c r="M968" s="72"/>
    </row>
    <row r="969" spans="1:13" s="6" customFormat="1" hidden="1">
      <c r="A969" s="87"/>
      <c r="G969" s="3"/>
      <c r="J969" s="7"/>
      <c r="L969" s="20"/>
      <c r="M969" s="72"/>
    </row>
    <row r="970" spans="1:13" s="6" customFormat="1" hidden="1">
      <c r="A970" s="87"/>
      <c r="G970" s="3"/>
      <c r="J970" s="7"/>
      <c r="L970" s="20"/>
      <c r="M970" s="72"/>
    </row>
    <row r="971" spans="1:13" s="6" customFormat="1" hidden="1">
      <c r="A971" s="87"/>
      <c r="G971" s="3"/>
      <c r="J971" s="7"/>
      <c r="L971" s="20"/>
      <c r="M971" s="72"/>
    </row>
    <row r="972" spans="1:13" s="6" customFormat="1" hidden="1">
      <c r="A972" s="87"/>
      <c r="G972" s="3"/>
      <c r="J972" s="7"/>
      <c r="L972" s="20"/>
      <c r="M972" s="72"/>
    </row>
    <row r="973" spans="1:13" s="6" customFormat="1" hidden="1">
      <c r="A973" s="87"/>
      <c r="G973" s="3"/>
      <c r="J973" s="7"/>
      <c r="L973" s="20"/>
      <c r="M973" s="72"/>
    </row>
    <row r="974" spans="1:13" s="6" customFormat="1" hidden="1">
      <c r="A974" s="87"/>
      <c r="G974" s="3"/>
      <c r="J974" s="7"/>
      <c r="L974" s="20"/>
      <c r="M974" s="72"/>
    </row>
    <row r="975" spans="1:13" s="6" customFormat="1" hidden="1">
      <c r="A975" s="87"/>
      <c r="G975" s="3"/>
      <c r="J975" s="7"/>
      <c r="L975" s="20"/>
      <c r="M975" s="72"/>
    </row>
    <row r="976" spans="1:13" s="6" customFormat="1" hidden="1">
      <c r="A976" s="87"/>
      <c r="G976" s="3"/>
      <c r="J976" s="7"/>
      <c r="L976" s="20"/>
      <c r="M976" s="72"/>
    </row>
    <row r="977" spans="1:13" s="6" customFormat="1" hidden="1">
      <c r="A977" s="87"/>
      <c r="G977" s="3"/>
      <c r="J977" s="7"/>
      <c r="L977" s="20"/>
      <c r="M977" s="72"/>
    </row>
    <row r="978" spans="1:13" s="6" customFormat="1" hidden="1">
      <c r="A978" s="87"/>
      <c r="G978" s="3"/>
      <c r="J978" s="7"/>
      <c r="L978" s="20"/>
      <c r="M978" s="72"/>
    </row>
    <row r="979" spans="1:13" s="6" customFormat="1" hidden="1">
      <c r="A979" s="87"/>
      <c r="G979" s="3"/>
      <c r="J979" s="7"/>
      <c r="L979" s="20"/>
      <c r="M979" s="72"/>
    </row>
    <row r="980" spans="1:13" s="6" customFormat="1" hidden="1">
      <c r="A980" s="87"/>
      <c r="G980" s="3"/>
      <c r="J980" s="7"/>
      <c r="L980" s="20"/>
      <c r="M980" s="72"/>
    </row>
    <row r="981" spans="1:13" s="6" customFormat="1" hidden="1">
      <c r="A981" s="87"/>
      <c r="G981" s="3"/>
      <c r="J981" s="7"/>
      <c r="L981" s="20"/>
      <c r="M981" s="72"/>
    </row>
    <row r="982" spans="1:13" s="6" customFormat="1" hidden="1">
      <c r="A982" s="87"/>
      <c r="G982" s="3"/>
      <c r="J982" s="7"/>
      <c r="L982" s="20"/>
      <c r="M982" s="72"/>
    </row>
    <row r="983" spans="1:13" s="6" customFormat="1" hidden="1">
      <c r="A983" s="87"/>
      <c r="G983" s="3"/>
      <c r="J983" s="7"/>
      <c r="L983" s="20"/>
      <c r="M983" s="72"/>
    </row>
    <row r="984" spans="1:13" s="6" customFormat="1" hidden="1">
      <c r="A984" s="87"/>
      <c r="G984" s="3"/>
      <c r="J984" s="7"/>
      <c r="L984" s="20"/>
      <c r="M984" s="72"/>
    </row>
    <row r="985" spans="1:13" s="6" customFormat="1" hidden="1">
      <c r="A985" s="87"/>
      <c r="G985" s="3"/>
      <c r="J985" s="7"/>
      <c r="L985" s="20"/>
      <c r="M985" s="72"/>
    </row>
    <row r="986" spans="1:13" s="6" customFormat="1" hidden="1">
      <c r="A986" s="87"/>
      <c r="G986" s="3"/>
      <c r="J986" s="7"/>
      <c r="L986" s="20"/>
      <c r="M986" s="72"/>
    </row>
    <row r="987" spans="1:13" s="6" customFormat="1" hidden="1">
      <c r="A987" s="87"/>
      <c r="G987" s="3"/>
      <c r="J987" s="7"/>
      <c r="L987" s="20"/>
      <c r="M987" s="72"/>
    </row>
    <row r="988" spans="1:13" s="6" customFormat="1" hidden="1">
      <c r="A988" s="87"/>
      <c r="G988" s="3"/>
      <c r="J988" s="7"/>
      <c r="L988" s="20"/>
      <c r="M988" s="72"/>
    </row>
    <row r="989" spans="1:13" s="6" customFormat="1" hidden="1">
      <c r="A989" s="87"/>
      <c r="G989" s="3"/>
      <c r="J989" s="7"/>
      <c r="L989" s="20"/>
      <c r="M989" s="72"/>
    </row>
    <row r="990" spans="1:13" s="6" customFormat="1" hidden="1">
      <c r="A990" s="87"/>
      <c r="G990" s="3"/>
      <c r="J990" s="7"/>
      <c r="L990" s="20"/>
      <c r="M990" s="72"/>
    </row>
    <row r="991" spans="1:13" s="6" customFormat="1" hidden="1">
      <c r="A991" s="87"/>
      <c r="G991" s="3"/>
      <c r="J991" s="7"/>
      <c r="L991" s="20"/>
      <c r="M991" s="72"/>
    </row>
    <row r="992" spans="1:13" s="6" customFormat="1" hidden="1">
      <c r="A992" s="87"/>
      <c r="G992" s="3"/>
      <c r="J992" s="7"/>
      <c r="L992" s="20"/>
      <c r="M992" s="72"/>
    </row>
    <row r="993" spans="1:13" s="6" customFormat="1" hidden="1">
      <c r="A993" s="87"/>
      <c r="G993" s="3"/>
      <c r="J993" s="7"/>
      <c r="L993" s="20"/>
      <c r="M993" s="72"/>
    </row>
    <row r="994" spans="1:13" s="6" customFormat="1" hidden="1">
      <c r="A994" s="87"/>
      <c r="G994" s="3"/>
      <c r="J994" s="7"/>
      <c r="L994" s="20"/>
      <c r="M994" s="72"/>
    </row>
    <row r="995" spans="1:13" s="6" customFormat="1" hidden="1">
      <c r="A995" s="87"/>
      <c r="G995" s="3"/>
      <c r="J995" s="7"/>
      <c r="L995" s="20"/>
      <c r="M995" s="72"/>
    </row>
    <row r="996" spans="1:13" s="6" customFormat="1" hidden="1">
      <c r="A996" s="87"/>
      <c r="G996" s="3"/>
      <c r="J996" s="7"/>
      <c r="L996" s="20"/>
      <c r="M996" s="72"/>
    </row>
    <row r="997" spans="1:13" s="6" customFormat="1" hidden="1">
      <c r="A997" s="87"/>
      <c r="G997" s="3"/>
      <c r="J997" s="7"/>
      <c r="L997" s="20"/>
      <c r="M997" s="72"/>
    </row>
    <row r="998" spans="1:13" s="6" customFormat="1" hidden="1">
      <c r="A998" s="87"/>
      <c r="G998" s="3"/>
      <c r="J998" s="7"/>
      <c r="L998" s="20"/>
      <c r="M998" s="72"/>
    </row>
    <row r="999" spans="1:13" s="6" customFormat="1" hidden="1">
      <c r="A999" s="87"/>
      <c r="G999" s="3"/>
      <c r="J999" s="7"/>
      <c r="L999" s="20"/>
      <c r="M999" s="72"/>
    </row>
    <row r="1000" spans="1:13" s="6" customFormat="1" hidden="1">
      <c r="A1000" s="87"/>
      <c r="G1000" s="3"/>
      <c r="J1000" s="7"/>
      <c r="L1000" s="20"/>
      <c r="M1000" s="72"/>
    </row>
    <row r="1001" spans="1:13" s="6" customFormat="1" hidden="1">
      <c r="A1001" s="87"/>
      <c r="G1001" s="3"/>
      <c r="J1001" s="7"/>
      <c r="L1001" s="20"/>
      <c r="M1001" s="72"/>
    </row>
    <row r="1002" spans="1:13" s="6" customFormat="1" hidden="1">
      <c r="A1002" s="87"/>
      <c r="G1002" s="3"/>
      <c r="J1002" s="7"/>
      <c r="L1002" s="20"/>
      <c r="M1002" s="72"/>
    </row>
    <row r="1003" spans="1:13" s="6" customFormat="1" hidden="1">
      <c r="A1003" s="87"/>
      <c r="G1003" s="3"/>
      <c r="J1003" s="7"/>
      <c r="L1003" s="20"/>
      <c r="M1003" s="72"/>
    </row>
    <row r="1004" spans="1:13" s="6" customFormat="1" hidden="1">
      <c r="A1004" s="87"/>
      <c r="G1004" s="3"/>
      <c r="J1004" s="7"/>
      <c r="L1004" s="20"/>
      <c r="M1004" s="72"/>
    </row>
    <row r="1005" spans="1:13" s="6" customFormat="1" hidden="1">
      <c r="A1005" s="87"/>
      <c r="G1005" s="3"/>
      <c r="J1005" s="7"/>
      <c r="L1005" s="20"/>
      <c r="M1005" s="72"/>
    </row>
    <row r="1006" spans="1:13" s="6" customFormat="1" hidden="1">
      <c r="A1006" s="87"/>
      <c r="G1006" s="3"/>
      <c r="J1006" s="7"/>
      <c r="L1006" s="20"/>
      <c r="M1006" s="72"/>
    </row>
    <row r="1007" spans="1:13" s="6" customFormat="1" hidden="1">
      <c r="A1007" s="87"/>
      <c r="G1007" s="3"/>
      <c r="J1007" s="7"/>
      <c r="L1007" s="20"/>
      <c r="M1007" s="72"/>
    </row>
    <row r="1008" spans="1:13" s="6" customFormat="1" hidden="1">
      <c r="A1008" s="87"/>
      <c r="G1008" s="3"/>
      <c r="J1008" s="7"/>
      <c r="L1008" s="20"/>
      <c r="M1008" s="72"/>
    </row>
    <row r="1009" spans="1:13" s="6" customFormat="1" hidden="1">
      <c r="A1009" s="87"/>
      <c r="G1009" s="3"/>
      <c r="J1009" s="7"/>
      <c r="L1009" s="20"/>
      <c r="M1009" s="72"/>
    </row>
    <row r="1010" spans="1:13" s="6" customFormat="1" hidden="1">
      <c r="A1010" s="87"/>
      <c r="G1010" s="3"/>
      <c r="J1010" s="7"/>
      <c r="L1010" s="20"/>
      <c r="M1010" s="72"/>
    </row>
    <row r="1011" spans="1:13" s="6" customFormat="1" hidden="1">
      <c r="A1011" s="87"/>
      <c r="G1011" s="3"/>
      <c r="J1011" s="7"/>
      <c r="L1011" s="20"/>
      <c r="M1011" s="72"/>
    </row>
    <row r="1012" spans="1:13" s="6" customFormat="1" hidden="1">
      <c r="A1012" s="87"/>
      <c r="G1012" s="3"/>
      <c r="J1012" s="7"/>
      <c r="L1012" s="20"/>
      <c r="M1012" s="72"/>
    </row>
    <row r="1013" spans="1:13" s="6" customFormat="1" hidden="1">
      <c r="A1013" s="87"/>
      <c r="G1013" s="3"/>
      <c r="J1013" s="7"/>
      <c r="L1013" s="20"/>
      <c r="M1013" s="72"/>
    </row>
    <row r="1014" spans="1:13" s="6" customFormat="1" hidden="1">
      <c r="A1014" s="87"/>
      <c r="G1014" s="3"/>
      <c r="J1014" s="7"/>
      <c r="L1014" s="20"/>
      <c r="M1014" s="72"/>
    </row>
    <row r="1015" spans="1:13" s="6" customFormat="1" hidden="1">
      <c r="A1015" s="87"/>
      <c r="G1015" s="3"/>
      <c r="J1015" s="7"/>
      <c r="L1015" s="20"/>
      <c r="M1015" s="72"/>
    </row>
    <row r="1016" spans="1:13" s="6" customFormat="1" hidden="1">
      <c r="A1016" s="87"/>
      <c r="G1016" s="3"/>
      <c r="J1016" s="7"/>
      <c r="L1016" s="20"/>
      <c r="M1016" s="72"/>
    </row>
    <row r="1017" spans="1:13" s="6" customFormat="1" hidden="1">
      <c r="A1017" s="87"/>
      <c r="G1017" s="3"/>
      <c r="J1017" s="7"/>
      <c r="L1017" s="20"/>
      <c r="M1017" s="72"/>
    </row>
    <row r="1018" spans="1:13" s="6" customFormat="1" hidden="1">
      <c r="A1018" s="87"/>
      <c r="G1018" s="3"/>
      <c r="J1018" s="7"/>
      <c r="L1018" s="20"/>
      <c r="M1018" s="72"/>
    </row>
    <row r="1019" spans="1:13" s="6" customFormat="1" hidden="1">
      <c r="A1019" s="87"/>
      <c r="G1019" s="3"/>
      <c r="J1019" s="7"/>
      <c r="L1019" s="20"/>
      <c r="M1019" s="72"/>
    </row>
    <row r="1020" spans="1:13" s="6" customFormat="1" hidden="1">
      <c r="A1020" s="87"/>
      <c r="G1020" s="3"/>
      <c r="J1020" s="7"/>
      <c r="L1020" s="20"/>
      <c r="M1020" s="72"/>
    </row>
    <row r="1021" spans="1:13" s="6" customFormat="1" hidden="1">
      <c r="A1021" s="87"/>
      <c r="G1021" s="3"/>
      <c r="J1021" s="7"/>
      <c r="L1021" s="20"/>
      <c r="M1021" s="72"/>
    </row>
    <row r="1022" spans="1:13" s="6" customFormat="1" hidden="1">
      <c r="A1022" s="87"/>
      <c r="G1022" s="3"/>
      <c r="J1022" s="7"/>
      <c r="L1022" s="20"/>
      <c r="M1022" s="72"/>
    </row>
    <row r="1023" spans="1:13" s="6" customFormat="1" hidden="1">
      <c r="A1023" s="87"/>
      <c r="G1023" s="3"/>
      <c r="J1023" s="7"/>
      <c r="L1023" s="20"/>
      <c r="M1023" s="72"/>
    </row>
    <row r="1024" spans="1:13" s="6" customFormat="1" hidden="1">
      <c r="A1024" s="87"/>
      <c r="G1024" s="3"/>
      <c r="J1024" s="7"/>
      <c r="L1024" s="20"/>
      <c r="M1024" s="72"/>
    </row>
    <row r="1025" spans="1:13" s="6" customFormat="1" hidden="1">
      <c r="A1025" s="87"/>
      <c r="G1025" s="3"/>
      <c r="J1025" s="7"/>
      <c r="L1025" s="20"/>
      <c r="M1025" s="72"/>
    </row>
    <row r="1026" spans="1:13" s="6" customFormat="1" hidden="1">
      <c r="A1026" s="87"/>
      <c r="G1026" s="3"/>
      <c r="J1026" s="7"/>
      <c r="L1026" s="20"/>
      <c r="M1026" s="72"/>
    </row>
    <row r="1027" spans="1:13" s="6" customFormat="1" hidden="1">
      <c r="A1027" s="87"/>
      <c r="G1027" s="3"/>
      <c r="J1027" s="7"/>
      <c r="L1027" s="20"/>
      <c r="M1027" s="72"/>
    </row>
    <row r="1028" spans="1:13" s="6" customFormat="1" hidden="1">
      <c r="A1028" s="87"/>
      <c r="G1028" s="3"/>
      <c r="J1028" s="7"/>
      <c r="L1028" s="20"/>
      <c r="M1028" s="72"/>
    </row>
    <row r="1029" spans="1:13" s="6" customFormat="1" hidden="1">
      <c r="A1029" s="87"/>
      <c r="G1029" s="3"/>
      <c r="J1029" s="7"/>
      <c r="L1029" s="20"/>
      <c r="M1029" s="72"/>
    </row>
    <row r="1030" spans="1:13" s="6" customFormat="1" hidden="1">
      <c r="A1030" s="87"/>
      <c r="G1030" s="3"/>
      <c r="J1030" s="7"/>
      <c r="L1030" s="20"/>
      <c r="M1030" s="72"/>
    </row>
    <row r="1031" spans="1:13" s="6" customFormat="1" hidden="1">
      <c r="A1031" s="87"/>
      <c r="G1031" s="3"/>
      <c r="J1031" s="7"/>
      <c r="L1031" s="20"/>
      <c r="M1031" s="72"/>
    </row>
    <row r="1032" spans="1:13" s="6" customFormat="1" hidden="1">
      <c r="A1032" s="87"/>
      <c r="G1032" s="3"/>
      <c r="J1032" s="7"/>
      <c r="L1032" s="20"/>
      <c r="M1032" s="72"/>
    </row>
    <row r="1033" spans="1:13" s="6" customFormat="1" hidden="1">
      <c r="A1033" s="87"/>
      <c r="G1033" s="3"/>
      <c r="J1033" s="7"/>
      <c r="L1033" s="20"/>
      <c r="M1033" s="72"/>
    </row>
    <row r="1034" spans="1:13" s="6" customFormat="1" hidden="1">
      <c r="A1034" s="87"/>
      <c r="G1034" s="3"/>
      <c r="J1034" s="7"/>
      <c r="L1034" s="20"/>
      <c r="M1034" s="72"/>
    </row>
    <row r="1035" spans="1:13" s="6" customFormat="1" hidden="1">
      <c r="A1035" s="87"/>
      <c r="G1035" s="3"/>
      <c r="J1035" s="7"/>
      <c r="L1035" s="20"/>
      <c r="M1035" s="72"/>
    </row>
    <row r="1036" spans="1:13" s="6" customFormat="1" hidden="1">
      <c r="A1036" s="87"/>
      <c r="G1036" s="3"/>
      <c r="J1036" s="7"/>
      <c r="L1036" s="20"/>
      <c r="M1036" s="72"/>
    </row>
    <row r="1037" spans="1:13" s="6" customFormat="1" hidden="1">
      <c r="A1037" s="87"/>
      <c r="G1037" s="3"/>
      <c r="J1037" s="7"/>
      <c r="L1037" s="20"/>
      <c r="M1037" s="72"/>
    </row>
    <row r="1038" spans="1:13" s="6" customFormat="1" hidden="1">
      <c r="A1038" s="87"/>
      <c r="G1038" s="3"/>
      <c r="J1038" s="7"/>
      <c r="L1038" s="20"/>
      <c r="M1038" s="72"/>
    </row>
    <row r="1039" spans="1:13" s="6" customFormat="1" hidden="1">
      <c r="A1039" s="87"/>
      <c r="G1039" s="3"/>
      <c r="J1039" s="7"/>
      <c r="L1039" s="20"/>
      <c r="M1039" s="72"/>
    </row>
    <row r="1040" spans="1:13" s="6" customFormat="1" hidden="1">
      <c r="A1040" s="87"/>
      <c r="G1040" s="3"/>
      <c r="J1040" s="7"/>
      <c r="L1040" s="20"/>
      <c r="M1040" s="72"/>
    </row>
    <row r="1041" spans="1:13" s="6" customFormat="1" hidden="1">
      <c r="A1041" s="87"/>
      <c r="G1041" s="3"/>
      <c r="J1041" s="7"/>
      <c r="L1041" s="20"/>
      <c r="M1041" s="72"/>
    </row>
    <row r="1042" spans="1:13" s="6" customFormat="1" hidden="1">
      <c r="A1042" s="87"/>
      <c r="G1042" s="3"/>
      <c r="J1042" s="7"/>
      <c r="L1042" s="20"/>
      <c r="M1042" s="72"/>
    </row>
    <row r="1043" spans="1:13" s="6" customFormat="1" hidden="1">
      <c r="A1043" s="87"/>
      <c r="G1043" s="3"/>
      <c r="J1043" s="7"/>
      <c r="L1043" s="20"/>
      <c r="M1043" s="72"/>
    </row>
    <row r="1044" spans="1:13" s="6" customFormat="1" hidden="1">
      <c r="A1044" s="87"/>
      <c r="G1044" s="3"/>
      <c r="J1044" s="7"/>
      <c r="L1044" s="20"/>
      <c r="M1044" s="72"/>
    </row>
    <row r="1045" spans="1:13" s="6" customFormat="1" hidden="1">
      <c r="A1045" s="87"/>
      <c r="G1045" s="3"/>
      <c r="J1045" s="7"/>
      <c r="L1045" s="20"/>
      <c r="M1045" s="72"/>
    </row>
    <row r="1046" spans="1:13" s="6" customFormat="1" hidden="1">
      <c r="A1046" s="87"/>
      <c r="G1046" s="3"/>
      <c r="J1046" s="7"/>
      <c r="L1046" s="20"/>
      <c r="M1046" s="72"/>
    </row>
    <row r="1047" spans="1:13" s="6" customFormat="1" hidden="1">
      <c r="A1047" s="87"/>
      <c r="G1047" s="3"/>
      <c r="J1047" s="7"/>
      <c r="L1047" s="20"/>
      <c r="M1047" s="72"/>
    </row>
    <row r="1048" spans="1:13" s="6" customFormat="1" hidden="1">
      <c r="A1048" s="87"/>
      <c r="G1048" s="3"/>
      <c r="J1048" s="7"/>
      <c r="L1048" s="20"/>
      <c r="M1048" s="72"/>
    </row>
    <row r="1049" spans="1:13" s="6" customFormat="1" hidden="1">
      <c r="A1049" s="87"/>
      <c r="G1049" s="3"/>
      <c r="J1049" s="7"/>
      <c r="L1049" s="20"/>
      <c r="M1049" s="72"/>
    </row>
    <row r="1050" spans="1:13" s="6" customFormat="1" hidden="1">
      <c r="A1050" s="87"/>
      <c r="G1050" s="3"/>
      <c r="J1050" s="7"/>
      <c r="L1050" s="20"/>
      <c r="M1050" s="72"/>
    </row>
    <row r="1051" spans="1:13" s="6" customFormat="1" hidden="1">
      <c r="A1051" s="87"/>
      <c r="G1051" s="3"/>
      <c r="J1051" s="7"/>
      <c r="L1051" s="20"/>
      <c r="M1051" s="72"/>
    </row>
    <row r="1052" spans="1:13" s="6" customFormat="1" hidden="1">
      <c r="A1052" s="87"/>
      <c r="G1052" s="3"/>
      <c r="J1052" s="7"/>
      <c r="L1052" s="20"/>
      <c r="M1052" s="72"/>
    </row>
    <row r="1053" spans="1:13" s="6" customFormat="1" hidden="1">
      <c r="A1053" s="87"/>
      <c r="G1053" s="3"/>
      <c r="J1053" s="7"/>
      <c r="L1053" s="20"/>
      <c r="M1053" s="72"/>
    </row>
    <row r="1054" spans="1:13" s="6" customFormat="1" hidden="1">
      <c r="A1054" s="87"/>
      <c r="G1054" s="3"/>
      <c r="J1054" s="7"/>
      <c r="L1054" s="20"/>
      <c r="M1054" s="72"/>
    </row>
    <row r="1055" spans="1:13" s="6" customFormat="1" hidden="1">
      <c r="A1055" s="87"/>
      <c r="G1055" s="3"/>
      <c r="J1055" s="7"/>
      <c r="L1055" s="20"/>
      <c r="M1055" s="72"/>
    </row>
    <row r="1056" spans="1:13" s="6" customFormat="1" hidden="1">
      <c r="A1056" s="87"/>
      <c r="G1056" s="3"/>
      <c r="J1056" s="7"/>
      <c r="L1056" s="20"/>
      <c r="M1056" s="72"/>
    </row>
    <row r="1057" spans="1:13" s="6" customFormat="1" hidden="1">
      <c r="A1057" s="87"/>
      <c r="G1057" s="3"/>
      <c r="J1057" s="7"/>
      <c r="L1057" s="20"/>
      <c r="M1057" s="72"/>
    </row>
    <row r="1058" spans="1:13" s="6" customFormat="1" hidden="1">
      <c r="A1058" s="87"/>
      <c r="G1058" s="3"/>
      <c r="J1058" s="7"/>
      <c r="L1058" s="20"/>
      <c r="M1058" s="72"/>
    </row>
    <row r="1059" spans="1:13" s="6" customFormat="1" hidden="1">
      <c r="A1059" s="87"/>
      <c r="G1059" s="3"/>
      <c r="J1059" s="7"/>
      <c r="L1059" s="20"/>
      <c r="M1059" s="72"/>
    </row>
    <row r="1060" spans="1:13" s="6" customFormat="1" hidden="1">
      <c r="A1060" s="87"/>
      <c r="G1060" s="3"/>
      <c r="J1060" s="7"/>
      <c r="L1060" s="20"/>
      <c r="M1060" s="72"/>
    </row>
    <row r="1061" spans="1:13" s="6" customFormat="1" hidden="1">
      <c r="A1061" s="87"/>
      <c r="G1061" s="3"/>
      <c r="J1061" s="7"/>
      <c r="L1061" s="20"/>
      <c r="M1061" s="72"/>
    </row>
    <row r="1062" spans="1:13" s="6" customFormat="1" hidden="1">
      <c r="A1062" s="87"/>
      <c r="G1062" s="3"/>
      <c r="J1062" s="7"/>
      <c r="L1062" s="20"/>
      <c r="M1062" s="72"/>
    </row>
    <row r="1063" spans="1:13" s="6" customFormat="1" hidden="1">
      <c r="A1063" s="87"/>
      <c r="G1063" s="3"/>
      <c r="J1063" s="7"/>
      <c r="L1063" s="20"/>
      <c r="M1063" s="72"/>
    </row>
    <row r="1064" spans="1:13" s="6" customFormat="1" hidden="1">
      <c r="A1064" s="87"/>
      <c r="G1064" s="3"/>
      <c r="J1064" s="7"/>
      <c r="L1064" s="20"/>
      <c r="M1064" s="72"/>
    </row>
    <row r="1065" spans="1:13" s="6" customFormat="1" hidden="1">
      <c r="A1065" s="87"/>
      <c r="G1065" s="3"/>
      <c r="J1065" s="7"/>
      <c r="L1065" s="20"/>
      <c r="M1065" s="72"/>
    </row>
    <row r="1066" spans="1:13" s="6" customFormat="1" hidden="1">
      <c r="A1066" s="87"/>
      <c r="G1066" s="3"/>
      <c r="J1066" s="7"/>
      <c r="L1066" s="20"/>
      <c r="M1066" s="72"/>
    </row>
    <row r="1067" spans="1:13" s="6" customFormat="1" hidden="1">
      <c r="A1067" s="87"/>
      <c r="G1067" s="3"/>
      <c r="J1067" s="7"/>
      <c r="L1067" s="20"/>
      <c r="M1067" s="72"/>
    </row>
    <row r="1068" spans="1:13" s="6" customFormat="1" hidden="1">
      <c r="A1068" s="87"/>
      <c r="G1068" s="3"/>
      <c r="J1068" s="7"/>
      <c r="L1068" s="20"/>
      <c r="M1068" s="72"/>
    </row>
    <row r="1069" spans="1:13" s="6" customFormat="1" hidden="1">
      <c r="A1069" s="87"/>
      <c r="G1069" s="3"/>
      <c r="J1069" s="7"/>
      <c r="L1069" s="20"/>
      <c r="M1069" s="72"/>
    </row>
    <row r="1070" spans="1:13" s="6" customFormat="1" hidden="1">
      <c r="A1070" s="87"/>
      <c r="G1070" s="3"/>
      <c r="J1070" s="7"/>
      <c r="L1070" s="20"/>
      <c r="M1070" s="72"/>
    </row>
    <row r="1071" spans="1:13" s="6" customFormat="1" hidden="1">
      <c r="A1071" s="87"/>
      <c r="G1071" s="3"/>
      <c r="J1071" s="7"/>
      <c r="L1071" s="20"/>
      <c r="M1071" s="72"/>
    </row>
    <row r="1072" spans="1:13" s="6" customFormat="1" hidden="1">
      <c r="A1072" s="87"/>
      <c r="G1072" s="3"/>
      <c r="J1072" s="7"/>
      <c r="L1072" s="20"/>
      <c r="M1072" s="72"/>
    </row>
    <row r="1073" spans="1:13" s="6" customFormat="1" hidden="1">
      <c r="A1073" s="87"/>
      <c r="G1073" s="3"/>
      <c r="J1073" s="7"/>
      <c r="L1073" s="20"/>
      <c r="M1073" s="72"/>
    </row>
    <row r="1074" spans="1:13" s="6" customFormat="1" hidden="1">
      <c r="A1074" s="87"/>
      <c r="G1074" s="3"/>
      <c r="J1074" s="7"/>
      <c r="L1074" s="20"/>
      <c r="M1074" s="72"/>
    </row>
    <row r="1075" spans="1:13" s="6" customFormat="1" hidden="1">
      <c r="A1075" s="87"/>
      <c r="G1075" s="3"/>
      <c r="J1075" s="7"/>
      <c r="L1075" s="20"/>
      <c r="M1075" s="72"/>
    </row>
    <row r="1076" spans="1:13" s="6" customFormat="1" hidden="1">
      <c r="A1076" s="87"/>
      <c r="G1076" s="3"/>
      <c r="J1076" s="7"/>
      <c r="L1076" s="20"/>
      <c r="M1076" s="72"/>
    </row>
    <row r="1077" spans="1:13" s="6" customFormat="1" hidden="1">
      <c r="A1077" s="87"/>
      <c r="G1077" s="3"/>
      <c r="J1077" s="7"/>
      <c r="L1077" s="20"/>
      <c r="M1077" s="72"/>
    </row>
    <row r="1078" spans="1:13" s="6" customFormat="1" hidden="1">
      <c r="A1078" s="87"/>
      <c r="G1078" s="3"/>
      <c r="J1078" s="7"/>
      <c r="L1078" s="20"/>
      <c r="M1078" s="72"/>
    </row>
    <row r="1079" spans="1:13" s="6" customFormat="1" hidden="1">
      <c r="A1079" s="87"/>
      <c r="G1079" s="3"/>
      <c r="J1079" s="7"/>
      <c r="L1079" s="20"/>
      <c r="M1079" s="72"/>
    </row>
    <row r="1080" spans="1:13" s="6" customFormat="1" hidden="1">
      <c r="A1080" s="87"/>
      <c r="G1080" s="3"/>
      <c r="J1080" s="7"/>
      <c r="L1080" s="20"/>
      <c r="M1080" s="72"/>
    </row>
    <row r="1081" spans="1:13" s="6" customFormat="1" hidden="1">
      <c r="A1081" s="87"/>
      <c r="G1081" s="3"/>
      <c r="J1081" s="7"/>
      <c r="L1081" s="20"/>
      <c r="M1081" s="72"/>
    </row>
    <row r="1082" spans="1:13" s="6" customFormat="1" hidden="1">
      <c r="A1082" s="87"/>
      <c r="G1082" s="3"/>
      <c r="J1082" s="7"/>
      <c r="L1082" s="20"/>
      <c r="M1082" s="72"/>
    </row>
    <row r="1083" spans="1:13" s="6" customFormat="1" hidden="1">
      <c r="A1083" s="87"/>
      <c r="G1083" s="3"/>
      <c r="J1083" s="7"/>
      <c r="L1083" s="20"/>
      <c r="M1083" s="72"/>
    </row>
    <row r="1084" spans="1:13" s="6" customFormat="1" hidden="1">
      <c r="A1084" s="87"/>
      <c r="G1084" s="3"/>
      <c r="J1084" s="7"/>
      <c r="L1084" s="20"/>
      <c r="M1084" s="72"/>
    </row>
    <row r="1085" spans="1:13" s="6" customFormat="1" hidden="1">
      <c r="A1085" s="87"/>
      <c r="G1085" s="3"/>
      <c r="J1085" s="7"/>
      <c r="L1085" s="20"/>
      <c r="M1085" s="72"/>
    </row>
    <row r="1086" spans="1:13" s="6" customFormat="1" hidden="1">
      <c r="A1086" s="87"/>
      <c r="G1086" s="3"/>
      <c r="J1086" s="7"/>
      <c r="L1086" s="20"/>
      <c r="M1086" s="72"/>
    </row>
    <row r="1087" spans="1:13" s="6" customFormat="1" hidden="1">
      <c r="A1087" s="87"/>
      <c r="G1087" s="3"/>
      <c r="J1087" s="7"/>
      <c r="L1087" s="20"/>
      <c r="M1087" s="72"/>
    </row>
    <row r="1088" spans="1:13" s="6" customFormat="1" hidden="1">
      <c r="A1088" s="87"/>
      <c r="G1088" s="3"/>
      <c r="J1088" s="7"/>
      <c r="L1088" s="20"/>
      <c r="M1088" s="72"/>
    </row>
    <row r="1089" spans="1:13" s="6" customFormat="1" hidden="1">
      <c r="A1089" s="87"/>
      <c r="G1089" s="3"/>
      <c r="J1089" s="7"/>
      <c r="L1089" s="20"/>
      <c r="M1089" s="72"/>
    </row>
    <row r="1090" spans="1:13" s="6" customFormat="1" hidden="1">
      <c r="A1090" s="87"/>
      <c r="G1090" s="3"/>
      <c r="J1090" s="7"/>
      <c r="L1090" s="20"/>
      <c r="M1090" s="72"/>
    </row>
    <row r="1091" spans="1:13" s="6" customFormat="1" hidden="1">
      <c r="A1091" s="87"/>
      <c r="G1091" s="3"/>
      <c r="J1091" s="7"/>
      <c r="L1091" s="20"/>
      <c r="M1091" s="72"/>
    </row>
    <row r="1092" spans="1:13" s="6" customFormat="1" hidden="1">
      <c r="A1092" s="87"/>
      <c r="G1092" s="3"/>
      <c r="J1092" s="7"/>
      <c r="L1092" s="20"/>
      <c r="M1092" s="72"/>
    </row>
    <row r="1093" spans="1:13" s="6" customFormat="1" hidden="1">
      <c r="A1093" s="87"/>
      <c r="G1093" s="3"/>
      <c r="J1093" s="7"/>
      <c r="L1093" s="20"/>
      <c r="M1093" s="72"/>
    </row>
    <row r="1094" spans="1:13" s="6" customFormat="1" hidden="1">
      <c r="A1094" s="87"/>
      <c r="G1094" s="3"/>
      <c r="J1094" s="7"/>
      <c r="L1094" s="20"/>
      <c r="M1094" s="72"/>
    </row>
    <row r="1095" spans="1:13" s="6" customFormat="1" hidden="1">
      <c r="A1095" s="87"/>
      <c r="G1095" s="3"/>
      <c r="J1095" s="7"/>
      <c r="L1095" s="20"/>
      <c r="M1095" s="72"/>
    </row>
    <row r="1096" spans="1:13" s="6" customFormat="1" hidden="1">
      <c r="A1096" s="87"/>
      <c r="G1096" s="3"/>
      <c r="J1096" s="7"/>
      <c r="L1096" s="20"/>
      <c r="M1096" s="72"/>
    </row>
    <row r="1097" spans="1:13" s="6" customFormat="1" hidden="1">
      <c r="A1097" s="87"/>
      <c r="G1097" s="3"/>
      <c r="J1097" s="7"/>
      <c r="L1097" s="20"/>
      <c r="M1097" s="72"/>
    </row>
    <row r="1098" spans="1:13" s="6" customFormat="1" hidden="1">
      <c r="A1098" s="87"/>
      <c r="G1098" s="3"/>
      <c r="J1098" s="7"/>
      <c r="L1098" s="20"/>
      <c r="M1098" s="72"/>
    </row>
    <row r="1099" spans="1:13" s="6" customFormat="1" hidden="1">
      <c r="A1099" s="87"/>
      <c r="G1099" s="3"/>
      <c r="J1099" s="7"/>
      <c r="L1099" s="20"/>
      <c r="M1099" s="72"/>
    </row>
    <row r="1100" spans="1:13" s="6" customFormat="1" hidden="1">
      <c r="A1100" s="87"/>
      <c r="G1100" s="3"/>
      <c r="J1100" s="7"/>
      <c r="L1100" s="20"/>
      <c r="M1100" s="72"/>
    </row>
    <row r="1101" spans="1:13" s="6" customFormat="1" hidden="1">
      <c r="A1101" s="87"/>
      <c r="G1101" s="3"/>
      <c r="J1101" s="7"/>
      <c r="L1101" s="20"/>
      <c r="M1101" s="72"/>
    </row>
    <row r="1102" spans="1:13" s="6" customFormat="1" hidden="1">
      <c r="A1102" s="87"/>
      <c r="G1102" s="3"/>
      <c r="J1102" s="7"/>
      <c r="L1102" s="20"/>
      <c r="M1102" s="72"/>
    </row>
    <row r="1103" spans="1:13" s="6" customFormat="1" hidden="1">
      <c r="A1103" s="87"/>
      <c r="G1103" s="3"/>
      <c r="J1103" s="7"/>
      <c r="L1103" s="20"/>
      <c r="M1103" s="72"/>
    </row>
    <row r="1104" spans="1:13" s="6" customFormat="1" hidden="1">
      <c r="A1104" s="87"/>
      <c r="G1104" s="3"/>
      <c r="J1104" s="7"/>
      <c r="L1104" s="20"/>
      <c r="M1104" s="72"/>
    </row>
    <row r="1105" spans="1:13" s="6" customFormat="1" hidden="1">
      <c r="A1105" s="87"/>
      <c r="G1105" s="3"/>
      <c r="J1105" s="7"/>
      <c r="L1105" s="20"/>
      <c r="M1105" s="72"/>
    </row>
    <row r="1106" spans="1:13" s="6" customFormat="1" hidden="1">
      <c r="A1106" s="87"/>
      <c r="G1106" s="3"/>
      <c r="J1106" s="7"/>
      <c r="L1106" s="20"/>
      <c r="M1106" s="72"/>
    </row>
    <row r="1107" spans="1:13" s="6" customFormat="1" hidden="1">
      <c r="A1107" s="87"/>
      <c r="G1107" s="3"/>
      <c r="J1107" s="7"/>
      <c r="L1107" s="20"/>
      <c r="M1107" s="72"/>
    </row>
    <row r="1108" spans="1:13" s="6" customFormat="1" hidden="1">
      <c r="A1108" s="87"/>
      <c r="G1108" s="3"/>
      <c r="J1108" s="7"/>
      <c r="L1108" s="20"/>
      <c r="M1108" s="72"/>
    </row>
    <row r="1109" spans="1:13" s="6" customFormat="1" hidden="1">
      <c r="A1109" s="87"/>
      <c r="G1109" s="3"/>
      <c r="J1109" s="7"/>
      <c r="L1109" s="20"/>
      <c r="M1109" s="72"/>
    </row>
    <row r="1110" spans="1:13" s="6" customFormat="1" hidden="1">
      <c r="A1110" s="87"/>
      <c r="G1110" s="3"/>
      <c r="J1110" s="7"/>
      <c r="L1110" s="20"/>
      <c r="M1110" s="72"/>
    </row>
    <row r="1111" spans="1:13" s="6" customFormat="1" hidden="1">
      <c r="A1111" s="87"/>
      <c r="G1111" s="3"/>
      <c r="J1111" s="7"/>
      <c r="L1111" s="20"/>
      <c r="M1111" s="72"/>
    </row>
    <row r="1112" spans="1:13" s="6" customFormat="1" hidden="1">
      <c r="A1112" s="87"/>
      <c r="G1112" s="3"/>
      <c r="J1112" s="7"/>
      <c r="L1112" s="20"/>
      <c r="M1112" s="72"/>
    </row>
    <row r="1113" spans="1:13" s="6" customFormat="1" hidden="1">
      <c r="A1113" s="87"/>
      <c r="G1113" s="3"/>
      <c r="J1113" s="7"/>
      <c r="L1113" s="20"/>
      <c r="M1113" s="72"/>
    </row>
    <row r="1114" spans="1:13" s="6" customFormat="1" hidden="1">
      <c r="A1114" s="87"/>
      <c r="G1114" s="3"/>
      <c r="J1114" s="7"/>
      <c r="L1114" s="20"/>
      <c r="M1114" s="72"/>
    </row>
    <row r="1115" spans="1:13" s="6" customFormat="1" hidden="1">
      <c r="A1115" s="87"/>
      <c r="G1115" s="3"/>
      <c r="J1115" s="7"/>
      <c r="L1115" s="20"/>
      <c r="M1115" s="72"/>
    </row>
    <row r="1116" spans="1:13" s="6" customFormat="1" hidden="1">
      <c r="A1116" s="87"/>
      <c r="G1116" s="3"/>
      <c r="J1116" s="7"/>
      <c r="L1116" s="20"/>
      <c r="M1116" s="72"/>
    </row>
    <row r="1117" spans="1:13" s="6" customFormat="1" hidden="1">
      <c r="A1117" s="87"/>
      <c r="G1117" s="3"/>
      <c r="J1117" s="7"/>
      <c r="L1117" s="20"/>
      <c r="M1117" s="72"/>
    </row>
    <row r="1118" spans="1:13" s="6" customFormat="1" hidden="1">
      <c r="A1118" s="87"/>
      <c r="G1118" s="3"/>
      <c r="J1118" s="7"/>
      <c r="L1118" s="20"/>
      <c r="M1118" s="72"/>
    </row>
    <row r="1119" spans="1:13" s="6" customFormat="1" hidden="1">
      <c r="A1119" s="87"/>
      <c r="G1119" s="3"/>
      <c r="J1119" s="7"/>
      <c r="L1119" s="20"/>
      <c r="M1119" s="72"/>
    </row>
    <row r="1120" spans="1:13" s="6" customFormat="1" hidden="1">
      <c r="A1120" s="87"/>
      <c r="G1120" s="3"/>
      <c r="J1120" s="7"/>
      <c r="L1120" s="20"/>
      <c r="M1120" s="72"/>
    </row>
    <row r="1121" spans="1:13" s="6" customFormat="1" hidden="1">
      <c r="A1121" s="87"/>
      <c r="G1121" s="3"/>
      <c r="J1121" s="7"/>
      <c r="L1121" s="20"/>
      <c r="M1121" s="72"/>
    </row>
    <row r="1122" spans="1:13" s="6" customFormat="1" hidden="1">
      <c r="A1122" s="87"/>
      <c r="G1122" s="3"/>
      <c r="J1122" s="7"/>
      <c r="L1122" s="20"/>
      <c r="M1122" s="72"/>
    </row>
    <row r="1123" spans="1:13" s="6" customFormat="1" hidden="1">
      <c r="A1123" s="87"/>
      <c r="G1123" s="3"/>
      <c r="J1123" s="7"/>
      <c r="L1123" s="20"/>
      <c r="M1123" s="72"/>
    </row>
    <row r="1124" spans="1:13" s="6" customFormat="1" hidden="1">
      <c r="A1124" s="87"/>
      <c r="G1124" s="3"/>
      <c r="J1124" s="7"/>
      <c r="L1124" s="20"/>
      <c r="M1124" s="72"/>
    </row>
    <row r="1125" spans="1:13" s="6" customFormat="1" hidden="1">
      <c r="A1125" s="87"/>
      <c r="G1125" s="3"/>
      <c r="J1125" s="7"/>
      <c r="L1125" s="20"/>
      <c r="M1125" s="72"/>
    </row>
    <row r="1126" spans="1:13" s="6" customFormat="1" hidden="1">
      <c r="A1126" s="87"/>
      <c r="G1126" s="3"/>
      <c r="J1126" s="7"/>
      <c r="L1126" s="20"/>
      <c r="M1126" s="72"/>
    </row>
    <row r="1127" spans="1:13" s="6" customFormat="1" hidden="1">
      <c r="A1127" s="87"/>
      <c r="G1127" s="3"/>
      <c r="J1127" s="7"/>
      <c r="L1127" s="20"/>
      <c r="M1127" s="72"/>
    </row>
    <row r="1128" spans="1:13" s="6" customFormat="1" hidden="1">
      <c r="A1128" s="87"/>
      <c r="G1128" s="3"/>
      <c r="J1128" s="7"/>
      <c r="L1128" s="20"/>
      <c r="M1128" s="72"/>
    </row>
    <row r="1129" spans="1:13" s="6" customFormat="1" hidden="1">
      <c r="A1129" s="87"/>
      <c r="G1129" s="3"/>
      <c r="J1129" s="7"/>
      <c r="L1129" s="20"/>
      <c r="M1129" s="72"/>
    </row>
    <row r="1130" spans="1:13" s="6" customFormat="1" hidden="1">
      <c r="A1130" s="87"/>
      <c r="G1130" s="3"/>
      <c r="J1130" s="7"/>
      <c r="L1130" s="20"/>
      <c r="M1130" s="72"/>
    </row>
    <row r="1131" spans="1:13" s="6" customFormat="1" hidden="1">
      <c r="A1131" s="87"/>
      <c r="G1131" s="3"/>
      <c r="J1131" s="7"/>
      <c r="L1131" s="20"/>
      <c r="M1131" s="72"/>
    </row>
    <row r="1132" spans="1:13" s="6" customFormat="1" hidden="1">
      <c r="A1132" s="87"/>
      <c r="G1132" s="3"/>
      <c r="J1132" s="7"/>
      <c r="L1132" s="20"/>
      <c r="M1132" s="72"/>
    </row>
    <row r="1133" spans="1:13" s="6" customFormat="1" hidden="1">
      <c r="A1133" s="87"/>
      <c r="G1133" s="3"/>
      <c r="J1133" s="7"/>
      <c r="L1133" s="20"/>
      <c r="M1133" s="72"/>
    </row>
    <row r="1134" spans="1:13" s="6" customFormat="1" hidden="1">
      <c r="A1134" s="87"/>
      <c r="G1134" s="3"/>
      <c r="J1134" s="7"/>
      <c r="L1134" s="20"/>
      <c r="M1134" s="72"/>
    </row>
    <row r="1135" spans="1:13" s="6" customFormat="1" hidden="1">
      <c r="A1135" s="87"/>
      <c r="G1135" s="3"/>
      <c r="J1135" s="7"/>
      <c r="L1135" s="20"/>
      <c r="M1135" s="72"/>
    </row>
    <row r="1136" spans="1:13" s="6" customFormat="1" hidden="1">
      <c r="A1136" s="87"/>
      <c r="G1136" s="3"/>
      <c r="J1136" s="7"/>
      <c r="L1136" s="20"/>
      <c r="M1136" s="72"/>
    </row>
    <row r="1137" spans="1:13" s="6" customFormat="1" hidden="1">
      <c r="A1137" s="87"/>
      <c r="G1137" s="3"/>
      <c r="J1137" s="7"/>
      <c r="L1137" s="20"/>
      <c r="M1137" s="72"/>
    </row>
    <row r="1138" spans="1:13" s="6" customFormat="1" hidden="1">
      <c r="A1138" s="87"/>
      <c r="G1138" s="3"/>
      <c r="J1138" s="7"/>
      <c r="L1138" s="20"/>
      <c r="M1138" s="72"/>
    </row>
    <row r="1139" spans="1:13" s="6" customFormat="1" hidden="1">
      <c r="A1139" s="87"/>
      <c r="G1139" s="3"/>
      <c r="J1139" s="7"/>
      <c r="L1139" s="20"/>
      <c r="M1139" s="72"/>
    </row>
    <row r="1140" spans="1:13" s="6" customFormat="1" hidden="1">
      <c r="A1140" s="87"/>
      <c r="G1140" s="3"/>
      <c r="J1140" s="7"/>
      <c r="L1140" s="20"/>
      <c r="M1140" s="72"/>
    </row>
    <row r="1141" spans="1:13" s="6" customFormat="1" hidden="1">
      <c r="A1141" s="87"/>
      <c r="G1141" s="3"/>
      <c r="J1141" s="7"/>
      <c r="L1141" s="20"/>
      <c r="M1141" s="72"/>
    </row>
    <row r="1142" spans="1:13" s="6" customFormat="1" hidden="1">
      <c r="A1142" s="87"/>
      <c r="G1142" s="3"/>
      <c r="J1142" s="7"/>
      <c r="L1142" s="20"/>
      <c r="M1142" s="72"/>
    </row>
    <row r="1143" spans="1:13" s="6" customFormat="1" hidden="1">
      <c r="A1143" s="87"/>
      <c r="G1143" s="3"/>
      <c r="J1143" s="7"/>
      <c r="L1143" s="20"/>
      <c r="M1143" s="72"/>
    </row>
    <row r="1144" spans="1:13" s="6" customFormat="1" hidden="1">
      <c r="A1144" s="87"/>
      <c r="G1144" s="3"/>
      <c r="J1144" s="7"/>
      <c r="L1144" s="20"/>
      <c r="M1144" s="72"/>
    </row>
    <row r="1145" spans="1:13" s="6" customFormat="1" hidden="1">
      <c r="A1145" s="87"/>
      <c r="G1145" s="3"/>
      <c r="J1145" s="7"/>
      <c r="L1145" s="20"/>
      <c r="M1145" s="72"/>
    </row>
    <row r="1146" spans="1:13" s="6" customFormat="1" hidden="1">
      <c r="A1146" s="87"/>
      <c r="G1146" s="3"/>
      <c r="J1146" s="7"/>
      <c r="L1146" s="20"/>
      <c r="M1146" s="72"/>
    </row>
    <row r="1147" spans="1:13" s="6" customFormat="1" hidden="1">
      <c r="A1147" s="87"/>
      <c r="G1147" s="3"/>
      <c r="J1147" s="7"/>
      <c r="L1147" s="20"/>
      <c r="M1147" s="72"/>
    </row>
    <row r="1148" spans="1:13" s="6" customFormat="1" hidden="1">
      <c r="A1148" s="87"/>
      <c r="G1148" s="3"/>
      <c r="J1148" s="7"/>
      <c r="L1148" s="20"/>
      <c r="M1148" s="72"/>
    </row>
    <row r="1149" spans="1:13" s="6" customFormat="1" hidden="1">
      <c r="A1149" s="87"/>
      <c r="G1149" s="3"/>
      <c r="J1149" s="7"/>
      <c r="L1149" s="20"/>
      <c r="M1149" s="72"/>
    </row>
    <row r="1150" spans="1:13" s="6" customFormat="1" hidden="1">
      <c r="A1150" s="87"/>
      <c r="G1150" s="3"/>
      <c r="J1150" s="7"/>
      <c r="L1150" s="20"/>
      <c r="M1150" s="72"/>
    </row>
    <row r="1151" spans="1:13" s="6" customFormat="1" hidden="1">
      <c r="A1151" s="87"/>
      <c r="G1151" s="3"/>
      <c r="J1151" s="7"/>
      <c r="L1151" s="20"/>
      <c r="M1151" s="72"/>
    </row>
    <row r="1152" spans="1:13" s="6" customFormat="1" hidden="1">
      <c r="A1152" s="87"/>
      <c r="G1152" s="3"/>
      <c r="J1152" s="7"/>
      <c r="L1152" s="20"/>
      <c r="M1152" s="72"/>
    </row>
    <row r="1153" spans="1:13" s="6" customFormat="1" hidden="1">
      <c r="A1153" s="87"/>
      <c r="G1153" s="3"/>
      <c r="J1153" s="7"/>
      <c r="L1153" s="20"/>
      <c r="M1153" s="72"/>
    </row>
    <row r="1154" spans="1:13" s="6" customFormat="1" hidden="1">
      <c r="A1154" s="87"/>
      <c r="G1154" s="3"/>
      <c r="J1154" s="7"/>
      <c r="L1154" s="20"/>
      <c r="M1154" s="72"/>
    </row>
    <row r="1155" spans="1:13" s="6" customFormat="1" hidden="1">
      <c r="A1155" s="87"/>
      <c r="G1155" s="3"/>
      <c r="J1155" s="7"/>
      <c r="L1155" s="20"/>
      <c r="M1155" s="72"/>
    </row>
    <row r="1156" spans="1:13" s="6" customFormat="1" hidden="1">
      <c r="A1156" s="87"/>
      <c r="G1156" s="3"/>
      <c r="J1156" s="7"/>
      <c r="L1156" s="20"/>
      <c r="M1156" s="72"/>
    </row>
    <row r="1157" spans="1:13" s="6" customFormat="1" hidden="1">
      <c r="A1157" s="87"/>
      <c r="G1157" s="3"/>
      <c r="J1157" s="7"/>
      <c r="L1157" s="20"/>
      <c r="M1157" s="72"/>
    </row>
    <row r="1158" spans="1:13" s="6" customFormat="1" hidden="1">
      <c r="A1158" s="87"/>
      <c r="G1158" s="3"/>
      <c r="J1158" s="7"/>
      <c r="L1158" s="20"/>
      <c r="M1158" s="72"/>
    </row>
    <row r="1159" spans="1:13" s="6" customFormat="1" hidden="1">
      <c r="A1159" s="87"/>
      <c r="G1159" s="3"/>
      <c r="J1159" s="7"/>
      <c r="L1159" s="20"/>
      <c r="M1159" s="72"/>
    </row>
    <row r="1160" spans="1:13" s="6" customFormat="1" hidden="1">
      <c r="A1160" s="87"/>
      <c r="G1160" s="3"/>
      <c r="J1160" s="7"/>
      <c r="L1160" s="20"/>
      <c r="M1160" s="72"/>
    </row>
    <row r="1161" spans="1:13" s="6" customFormat="1" hidden="1">
      <c r="A1161" s="87"/>
      <c r="G1161" s="3"/>
      <c r="J1161" s="7"/>
      <c r="L1161" s="20"/>
      <c r="M1161" s="72"/>
    </row>
    <row r="1162" spans="1:13" s="6" customFormat="1" hidden="1">
      <c r="A1162" s="87"/>
      <c r="G1162" s="3"/>
      <c r="J1162" s="7"/>
      <c r="L1162" s="20"/>
      <c r="M1162" s="72"/>
    </row>
    <row r="1163" spans="1:13" s="6" customFormat="1" hidden="1">
      <c r="A1163" s="87"/>
      <c r="G1163" s="3"/>
      <c r="J1163" s="7"/>
      <c r="L1163" s="20"/>
      <c r="M1163" s="72"/>
    </row>
    <row r="1164" spans="1:13" s="6" customFormat="1" hidden="1">
      <c r="A1164" s="87"/>
      <c r="G1164" s="3"/>
      <c r="J1164" s="7"/>
      <c r="L1164" s="20"/>
      <c r="M1164" s="72"/>
    </row>
    <row r="1165" spans="1:13" s="6" customFormat="1" hidden="1">
      <c r="A1165" s="87"/>
      <c r="G1165" s="3"/>
      <c r="J1165" s="7"/>
      <c r="L1165" s="20"/>
      <c r="M1165" s="72"/>
    </row>
    <row r="1166" spans="1:13" s="6" customFormat="1" hidden="1">
      <c r="A1166" s="87"/>
      <c r="G1166" s="3"/>
      <c r="J1166" s="7"/>
      <c r="L1166" s="20"/>
      <c r="M1166" s="72"/>
    </row>
    <row r="1167" spans="1:13" s="6" customFormat="1" hidden="1">
      <c r="A1167" s="87"/>
      <c r="G1167" s="3"/>
      <c r="J1167" s="7"/>
      <c r="L1167" s="20"/>
      <c r="M1167" s="72"/>
    </row>
    <row r="1168" spans="1:13" s="6" customFormat="1" hidden="1">
      <c r="A1168" s="87"/>
      <c r="G1168" s="3"/>
      <c r="J1168" s="7"/>
      <c r="L1168" s="20"/>
      <c r="M1168" s="72"/>
    </row>
    <row r="1169" spans="1:13" s="6" customFormat="1" hidden="1">
      <c r="A1169" s="87"/>
      <c r="G1169" s="3"/>
      <c r="J1169" s="7"/>
      <c r="L1169" s="20"/>
      <c r="M1169" s="72"/>
    </row>
    <row r="1170" spans="1:13" s="6" customFormat="1" hidden="1">
      <c r="A1170" s="87"/>
      <c r="G1170" s="3"/>
      <c r="J1170" s="7"/>
      <c r="L1170" s="20"/>
      <c r="M1170" s="72"/>
    </row>
    <row r="1171" spans="1:13" s="6" customFormat="1" hidden="1">
      <c r="A1171" s="87"/>
      <c r="G1171" s="3"/>
      <c r="J1171" s="7"/>
      <c r="L1171" s="20"/>
      <c r="M1171" s="72"/>
    </row>
    <row r="1172" spans="1:13" s="6" customFormat="1" hidden="1">
      <c r="A1172" s="87"/>
      <c r="G1172" s="3"/>
      <c r="J1172" s="7"/>
      <c r="L1172" s="20"/>
      <c r="M1172" s="72"/>
    </row>
    <row r="1173" spans="1:13" s="6" customFormat="1" hidden="1">
      <c r="A1173" s="87"/>
      <c r="G1173" s="3"/>
      <c r="J1173" s="7"/>
      <c r="L1173" s="20"/>
      <c r="M1173" s="72"/>
    </row>
    <row r="1174" spans="1:13" s="6" customFormat="1" hidden="1">
      <c r="A1174" s="87"/>
      <c r="G1174" s="3"/>
      <c r="J1174" s="7"/>
      <c r="L1174" s="20"/>
      <c r="M1174" s="72"/>
    </row>
    <row r="1175" spans="1:13" s="6" customFormat="1" hidden="1">
      <c r="A1175" s="87"/>
      <c r="G1175" s="3"/>
      <c r="J1175" s="7"/>
      <c r="L1175" s="20"/>
      <c r="M1175" s="72"/>
    </row>
    <row r="1176" spans="1:13" s="6" customFormat="1" hidden="1">
      <c r="A1176" s="87"/>
      <c r="G1176" s="3"/>
      <c r="J1176" s="7"/>
      <c r="L1176" s="20"/>
      <c r="M1176" s="72"/>
    </row>
    <row r="1177" spans="1:13" s="6" customFormat="1" hidden="1">
      <c r="A1177" s="87"/>
      <c r="G1177" s="3"/>
      <c r="J1177" s="7"/>
      <c r="L1177" s="20"/>
      <c r="M1177" s="72"/>
    </row>
    <row r="1178" spans="1:13" s="6" customFormat="1" hidden="1">
      <c r="A1178" s="87"/>
      <c r="G1178" s="3"/>
      <c r="J1178" s="7"/>
      <c r="L1178" s="20"/>
      <c r="M1178" s="72"/>
    </row>
    <row r="1179" spans="1:13" s="6" customFormat="1" hidden="1">
      <c r="A1179" s="87"/>
      <c r="G1179" s="3"/>
      <c r="J1179" s="7"/>
      <c r="L1179" s="20"/>
      <c r="M1179" s="72"/>
    </row>
    <row r="1180" spans="1:13" s="6" customFormat="1" hidden="1">
      <c r="A1180" s="87"/>
      <c r="G1180" s="3"/>
      <c r="J1180" s="7"/>
      <c r="L1180" s="20"/>
      <c r="M1180" s="72"/>
    </row>
    <row r="1181" spans="1:13" s="6" customFormat="1" hidden="1">
      <c r="A1181" s="87"/>
      <c r="G1181" s="3"/>
      <c r="J1181" s="7"/>
      <c r="L1181" s="20"/>
      <c r="M1181" s="72"/>
    </row>
    <row r="1182" spans="1:13" s="6" customFormat="1" hidden="1">
      <c r="A1182" s="87"/>
      <c r="G1182" s="3"/>
      <c r="J1182" s="7"/>
      <c r="L1182" s="20"/>
      <c r="M1182" s="72"/>
    </row>
    <row r="1183" spans="1:13" s="6" customFormat="1" hidden="1">
      <c r="A1183" s="87"/>
      <c r="G1183" s="3"/>
      <c r="J1183" s="7"/>
      <c r="L1183" s="20"/>
      <c r="M1183" s="72"/>
    </row>
    <row r="1184" spans="1:13" s="6" customFormat="1" hidden="1">
      <c r="A1184" s="87"/>
      <c r="G1184" s="3"/>
      <c r="J1184" s="7"/>
      <c r="L1184" s="20"/>
      <c r="M1184" s="72"/>
    </row>
    <row r="1185" spans="1:13" s="6" customFormat="1" hidden="1">
      <c r="A1185" s="87"/>
      <c r="G1185" s="3"/>
      <c r="J1185" s="7"/>
      <c r="L1185" s="20"/>
      <c r="M1185" s="72"/>
    </row>
    <row r="1186" spans="1:13" s="6" customFormat="1" hidden="1">
      <c r="A1186" s="87"/>
      <c r="G1186" s="3"/>
      <c r="J1186" s="7"/>
      <c r="L1186" s="20"/>
      <c r="M1186" s="72"/>
    </row>
    <row r="1187" spans="1:13" s="6" customFormat="1" hidden="1">
      <c r="A1187" s="87"/>
      <c r="G1187" s="3"/>
      <c r="J1187" s="7"/>
      <c r="L1187" s="20"/>
      <c r="M1187" s="72"/>
    </row>
    <row r="1188" spans="1:13" s="6" customFormat="1" hidden="1">
      <c r="A1188" s="87"/>
      <c r="G1188" s="3"/>
      <c r="J1188" s="7"/>
      <c r="L1188" s="20"/>
      <c r="M1188" s="72"/>
    </row>
    <row r="1189" spans="1:13" s="6" customFormat="1" hidden="1">
      <c r="A1189" s="87"/>
      <c r="G1189" s="3"/>
      <c r="J1189" s="7"/>
      <c r="L1189" s="20"/>
      <c r="M1189" s="72"/>
    </row>
    <row r="1190" spans="1:13" s="6" customFormat="1" hidden="1">
      <c r="A1190" s="87"/>
      <c r="G1190" s="3"/>
      <c r="J1190" s="7"/>
      <c r="L1190" s="20"/>
      <c r="M1190" s="72"/>
    </row>
    <row r="1191" spans="1:13" s="6" customFormat="1" hidden="1">
      <c r="A1191" s="87"/>
      <c r="G1191" s="3"/>
      <c r="J1191" s="7"/>
      <c r="L1191" s="20"/>
      <c r="M1191" s="72"/>
    </row>
    <row r="1192" spans="1:13" s="6" customFormat="1" hidden="1">
      <c r="A1192" s="87"/>
      <c r="G1192" s="3"/>
      <c r="J1192" s="7"/>
      <c r="L1192" s="20"/>
      <c r="M1192" s="72"/>
    </row>
    <row r="1193" spans="1:13" s="6" customFormat="1" hidden="1">
      <c r="A1193" s="87"/>
      <c r="G1193" s="3"/>
      <c r="J1193" s="7"/>
      <c r="L1193" s="20"/>
      <c r="M1193" s="72"/>
    </row>
    <row r="1194" spans="1:13" s="6" customFormat="1" hidden="1">
      <c r="A1194" s="87"/>
      <c r="G1194" s="3"/>
      <c r="J1194" s="7"/>
      <c r="L1194" s="20"/>
      <c r="M1194" s="72"/>
    </row>
    <row r="1195" spans="1:13" s="6" customFormat="1" hidden="1">
      <c r="A1195" s="87"/>
      <c r="G1195" s="3"/>
      <c r="J1195" s="7"/>
      <c r="L1195" s="20"/>
      <c r="M1195" s="72"/>
    </row>
    <row r="1196" spans="1:13" s="6" customFormat="1" hidden="1">
      <c r="A1196" s="87"/>
      <c r="G1196" s="3"/>
      <c r="J1196" s="7"/>
      <c r="L1196" s="20"/>
      <c r="M1196" s="72"/>
    </row>
    <row r="1197" spans="1:13" s="6" customFormat="1" hidden="1">
      <c r="A1197" s="87"/>
      <c r="G1197" s="3"/>
      <c r="J1197" s="7"/>
      <c r="L1197" s="20"/>
      <c r="M1197" s="72"/>
    </row>
    <row r="1198" spans="1:13" s="6" customFormat="1" hidden="1">
      <c r="A1198" s="87"/>
      <c r="G1198" s="3"/>
      <c r="J1198" s="7"/>
      <c r="L1198" s="20"/>
      <c r="M1198" s="72"/>
    </row>
    <row r="1199" spans="1:13" s="6" customFormat="1" hidden="1">
      <c r="A1199" s="87"/>
      <c r="G1199" s="3"/>
      <c r="J1199" s="7"/>
      <c r="L1199" s="20"/>
      <c r="M1199" s="72"/>
    </row>
    <row r="1200" spans="1:13" s="6" customFormat="1" hidden="1">
      <c r="A1200" s="87"/>
      <c r="G1200" s="3"/>
      <c r="J1200" s="7"/>
      <c r="L1200" s="20"/>
      <c r="M1200" s="72"/>
    </row>
    <row r="1201" spans="1:13" s="6" customFormat="1" hidden="1">
      <c r="A1201" s="87"/>
      <c r="G1201" s="3"/>
      <c r="J1201" s="7"/>
      <c r="L1201" s="20"/>
      <c r="M1201" s="72"/>
    </row>
    <row r="1202" spans="1:13" s="6" customFormat="1" hidden="1">
      <c r="A1202" s="87"/>
      <c r="G1202" s="3"/>
      <c r="J1202" s="7"/>
      <c r="L1202" s="20"/>
      <c r="M1202" s="72"/>
    </row>
    <row r="1203" spans="1:13" s="6" customFormat="1" hidden="1">
      <c r="A1203" s="87"/>
      <c r="G1203" s="3"/>
      <c r="J1203" s="7"/>
      <c r="L1203" s="20"/>
      <c r="M1203" s="72"/>
    </row>
    <row r="1204" spans="1:13" s="6" customFormat="1" hidden="1">
      <c r="A1204" s="87"/>
      <c r="G1204" s="3"/>
      <c r="J1204" s="7"/>
      <c r="L1204" s="20"/>
      <c r="M1204" s="72"/>
    </row>
    <row r="1205" spans="1:13" s="6" customFormat="1" hidden="1">
      <c r="A1205" s="87"/>
      <c r="G1205" s="3"/>
      <c r="J1205" s="7"/>
      <c r="L1205" s="20"/>
      <c r="M1205" s="72"/>
    </row>
    <row r="1206" spans="1:13" s="6" customFormat="1" hidden="1">
      <c r="A1206" s="87"/>
      <c r="G1206" s="3"/>
      <c r="J1206" s="7"/>
      <c r="L1206" s="20"/>
      <c r="M1206" s="72"/>
    </row>
    <row r="1207" spans="1:13" s="6" customFormat="1" hidden="1">
      <c r="A1207" s="87"/>
      <c r="G1207" s="3"/>
      <c r="J1207" s="7"/>
      <c r="L1207" s="20"/>
      <c r="M1207" s="72"/>
    </row>
    <row r="1208" spans="1:13" s="6" customFormat="1" hidden="1">
      <c r="A1208" s="87"/>
      <c r="G1208" s="3"/>
      <c r="J1208" s="7"/>
      <c r="L1208" s="20"/>
      <c r="M1208" s="72"/>
    </row>
    <row r="1209" spans="1:13" s="6" customFormat="1" hidden="1">
      <c r="A1209" s="87"/>
      <c r="G1209" s="3"/>
      <c r="J1209" s="7"/>
      <c r="L1209" s="20"/>
      <c r="M1209" s="72"/>
    </row>
    <row r="1210" spans="1:13" s="6" customFormat="1" hidden="1">
      <c r="A1210" s="87"/>
      <c r="G1210" s="3"/>
      <c r="J1210" s="7"/>
      <c r="L1210" s="20"/>
      <c r="M1210" s="72"/>
    </row>
    <row r="1211" spans="1:13" s="6" customFormat="1" hidden="1">
      <c r="A1211" s="87"/>
      <c r="G1211" s="3"/>
      <c r="J1211" s="7"/>
      <c r="L1211" s="20"/>
      <c r="M1211" s="72"/>
    </row>
    <row r="1212" spans="1:13" s="6" customFormat="1" hidden="1">
      <c r="A1212" s="87"/>
      <c r="G1212" s="3"/>
      <c r="J1212" s="7"/>
      <c r="L1212" s="20"/>
      <c r="M1212" s="72"/>
    </row>
    <row r="1213" spans="1:13" s="6" customFormat="1" hidden="1">
      <c r="A1213" s="87"/>
      <c r="G1213" s="3"/>
      <c r="J1213" s="7"/>
      <c r="L1213" s="20"/>
      <c r="M1213" s="72"/>
    </row>
    <row r="1214" spans="1:13" s="6" customFormat="1" hidden="1">
      <c r="A1214" s="87"/>
      <c r="G1214" s="3"/>
      <c r="J1214" s="7"/>
      <c r="L1214" s="20"/>
      <c r="M1214" s="72"/>
    </row>
    <row r="1215" spans="1:13" s="6" customFormat="1" hidden="1">
      <c r="A1215" s="87"/>
      <c r="G1215" s="3"/>
      <c r="J1215" s="7"/>
      <c r="L1215" s="20"/>
      <c r="M1215" s="72"/>
    </row>
    <row r="1216" spans="1:13" s="6" customFormat="1" hidden="1">
      <c r="A1216" s="87"/>
      <c r="G1216" s="3"/>
      <c r="J1216" s="7"/>
      <c r="L1216" s="20"/>
      <c r="M1216" s="72"/>
    </row>
    <row r="1217" spans="1:13" s="6" customFormat="1" hidden="1">
      <c r="A1217" s="87"/>
      <c r="G1217" s="3"/>
      <c r="J1217" s="7"/>
      <c r="L1217" s="20"/>
      <c r="M1217" s="72"/>
    </row>
    <row r="1218" spans="1:13" s="6" customFormat="1" hidden="1">
      <c r="A1218" s="87"/>
      <c r="G1218" s="3"/>
      <c r="J1218" s="7"/>
      <c r="L1218" s="20"/>
      <c r="M1218" s="72"/>
    </row>
    <row r="1219" spans="1:13" s="6" customFormat="1" hidden="1">
      <c r="A1219" s="87"/>
      <c r="G1219" s="3"/>
      <c r="J1219" s="7"/>
      <c r="L1219" s="20"/>
      <c r="M1219" s="72"/>
    </row>
    <row r="1220" spans="1:13" s="6" customFormat="1" hidden="1">
      <c r="A1220" s="87"/>
      <c r="G1220" s="3"/>
      <c r="J1220" s="7"/>
      <c r="L1220" s="20"/>
      <c r="M1220" s="72"/>
    </row>
    <row r="1221" spans="1:13" s="6" customFormat="1" hidden="1">
      <c r="A1221" s="87"/>
      <c r="G1221" s="3"/>
      <c r="J1221" s="7"/>
      <c r="L1221" s="20"/>
      <c r="M1221" s="72"/>
    </row>
    <row r="1222" spans="1:13" s="6" customFormat="1" hidden="1">
      <c r="A1222" s="87"/>
      <c r="G1222" s="3"/>
      <c r="J1222" s="7"/>
      <c r="L1222" s="20"/>
      <c r="M1222" s="72"/>
    </row>
    <row r="1223" spans="1:13" s="6" customFormat="1" hidden="1">
      <c r="A1223" s="87"/>
      <c r="G1223" s="3"/>
      <c r="J1223" s="7"/>
      <c r="L1223" s="20"/>
      <c r="M1223" s="72"/>
    </row>
    <row r="1224" spans="1:13" s="6" customFormat="1" hidden="1">
      <c r="A1224" s="87"/>
      <c r="G1224" s="3"/>
      <c r="J1224" s="7"/>
      <c r="L1224" s="20"/>
      <c r="M1224" s="72"/>
    </row>
    <row r="1225" spans="1:13" s="6" customFormat="1" hidden="1">
      <c r="A1225" s="87"/>
      <c r="G1225" s="3"/>
      <c r="J1225" s="7"/>
      <c r="L1225" s="20"/>
      <c r="M1225" s="72"/>
    </row>
    <row r="1226" spans="1:13" s="6" customFormat="1" hidden="1">
      <c r="A1226" s="87"/>
      <c r="G1226" s="3"/>
      <c r="J1226" s="7"/>
      <c r="L1226" s="20"/>
      <c r="M1226" s="72"/>
    </row>
    <row r="1227" spans="1:13" s="6" customFormat="1" hidden="1">
      <c r="A1227" s="87"/>
      <c r="G1227" s="3"/>
      <c r="J1227" s="7"/>
      <c r="L1227" s="20"/>
      <c r="M1227" s="72"/>
    </row>
    <row r="1228" spans="1:13" s="6" customFormat="1" hidden="1">
      <c r="A1228" s="87"/>
      <c r="G1228" s="3"/>
      <c r="J1228" s="7"/>
      <c r="L1228" s="20"/>
      <c r="M1228" s="72"/>
    </row>
    <row r="1229" spans="1:13" s="6" customFormat="1" hidden="1">
      <c r="A1229" s="87"/>
      <c r="G1229" s="3"/>
      <c r="J1229" s="7"/>
      <c r="L1229" s="20"/>
      <c r="M1229" s="72"/>
    </row>
    <row r="1230" spans="1:13" s="6" customFormat="1" hidden="1">
      <c r="A1230" s="87"/>
      <c r="G1230" s="3"/>
      <c r="J1230" s="7"/>
      <c r="L1230" s="20"/>
      <c r="M1230" s="72"/>
    </row>
    <row r="1231" spans="1:13" s="6" customFormat="1" hidden="1">
      <c r="A1231" s="87"/>
      <c r="G1231" s="3"/>
      <c r="J1231" s="7"/>
      <c r="L1231" s="20"/>
      <c r="M1231" s="72"/>
    </row>
    <row r="1232" spans="1:13" s="6" customFormat="1" hidden="1">
      <c r="A1232" s="87"/>
      <c r="G1232" s="3"/>
      <c r="J1232" s="7"/>
      <c r="L1232" s="20"/>
      <c r="M1232" s="72"/>
    </row>
    <row r="1233" spans="1:13" s="6" customFormat="1" hidden="1">
      <c r="A1233" s="87"/>
      <c r="G1233" s="3"/>
      <c r="J1233" s="7"/>
      <c r="L1233" s="20"/>
      <c r="M1233" s="72"/>
    </row>
    <row r="1234" spans="1:13" s="6" customFormat="1" hidden="1">
      <c r="A1234" s="87"/>
      <c r="G1234" s="3"/>
      <c r="J1234" s="7"/>
      <c r="L1234" s="20"/>
      <c r="M1234" s="72"/>
    </row>
    <row r="1235" spans="1:13" s="6" customFormat="1" hidden="1">
      <c r="A1235" s="87"/>
      <c r="G1235" s="3"/>
      <c r="J1235" s="7"/>
      <c r="L1235" s="20"/>
      <c r="M1235" s="72"/>
    </row>
    <row r="1236" spans="1:13" s="6" customFormat="1" hidden="1">
      <c r="A1236" s="87"/>
      <c r="G1236" s="3"/>
      <c r="J1236" s="7"/>
      <c r="L1236" s="20"/>
      <c r="M1236" s="72"/>
    </row>
    <row r="1237" spans="1:13" s="6" customFormat="1" hidden="1">
      <c r="A1237" s="87"/>
      <c r="G1237" s="3"/>
      <c r="J1237" s="7"/>
      <c r="L1237" s="20"/>
      <c r="M1237" s="72"/>
    </row>
    <row r="1238" spans="1:13" s="6" customFormat="1" hidden="1">
      <c r="A1238" s="87"/>
      <c r="G1238" s="3"/>
      <c r="J1238" s="7"/>
      <c r="L1238" s="20"/>
      <c r="M1238" s="72"/>
    </row>
    <row r="1239" spans="1:13" s="6" customFormat="1" hidden="1">
      <c r="A1239" s="87"/>
      <c r="G1239" s="3"/>
      <c r="J1239" s="7"/>
      <c r="L1239" s="20"/>
      <c r="M1239" s="72"/>
    </row>
    <row r="1240" spans="1:13" s="6" customFormat="1" hidden="1">
      <c r="A1240" s="87"/>
      <c r="G1240" s="3"/>
      <c r="J1240" s="7"/>
      <c r="L1240" s="20"/>
      <c r="M1240" s="72"/>
    </row>
    <row r="1241" spans="1:13" s="6" customFormat="1" hidden="1">
      <c r="A1241" s="87"/>
      <c r="G1241" s="3"/>
      <c r="J1241" s="7"/>
      <c r="L1241" s="20"/>
      <c r="M1241" s="72"/>
    </row>
    <row r="1242" spans="1:13" s="6" customFormat="1" hidden="1">
      <c r="A1242" s="87"/>
      <c r="G1242" s="3"/>
      <c r="J1242" s="7"/>
      <c r="L1242" s="20"/>
      <c r="M1242" s="72"/>
    </row>
    <row r="1243" spans="1:13" s="6" customFormat="1" hidden="1">
      <c r="A1243" s="87"/>
      <c r="G1243" s="3"/>
      <c r="J1243" s="7"/>
      <c r="L1243" s="20"/>
      <c r="M1243" s="72"/>
    </row>
    <row r="1244" spans="1:13" s="6" customFormat="1" hidden="1">
      <c r="A1244" s="87"/>
      <c r="G1244" s="3"/>
      <c r="J1244" s="7"/>
      <c r="L1244" s="20"/>
      <c r="M1244" s="72"/>
    </row>
    <row r="1245" spans="1:13" s="6" customFormat="1" hidden="1">
      <c r="A1245" s="87"/>
      <c r="G1245" s="3"/>
      <c r="J1245" s="7"/>
      <c r="L1245" s="20"/>
      <c r="M1245" s="72"/>
    </row>
    <row r="1246" spans="1:13" s="6" customFormat="1" hidden="1">
      <c r="A1246" s="87"/>
      <c r="G1246" s="3"/>
      <c r="J1246" s="7"/>
      <c r="L1246" s="20"/>
      <c r="M1246" s="72"/>
    </row>
    <row r="1247" spans="1:13" s="6" customFormat="1" hidden="1">
      <c r="A1247" s="87"/>
      <c r="G1247" s="3"/>
      <c r="J1247" s="7"/>
      <c r="L1247" s="20"/>
      <c r="M1247" s="72"/>
    </row>
    <row r="1248" spans="1:13" s="6" customFormat="1" hidden="1">
      <c r="A1248" s="87"/>
      <c r="G1248" s="3"/>
      <c r="J1248" s="7"/>
      <c r="L1248" s="20"/>
      <c r="M1248" s="72"/>
    </row>
    <row r="1249" spans="1:13" s="6" customFormat="1" hidden="1">
      <c r="A1249" s="87"/>
      <c r="G1249" s="3"/>
      <c r="J1249" s="7"/>
      <c r="L1249" s="20"/>
      <c r="M1249" s="72"/>
    </row>
    <row r="1250" spans="1:13" s="6" customFormat="1" hidden="1">
      <c r="A1250" s="87"/>
      <c r="G1250" s="3"/>
      <c r="J1250" s="7"/>
      <c r="L1250" s="20"/>
      <c r="M1250" s="72"/>
    </row>
    <row r="1251" spans="1:13" s="6" customFormat="1" hidden="1">
      <c r="A1251" s="87"/>
      <c r="G1251" s="3"/>
      <c r="J1251" s="7"/>
      <c r="L1251" s="20"/>
      <c r="M1251" s="72"/>
    </row>
    <row r="1252" spans="1:13" s="6" customFormat="1" hidden="1">
      <c r="A1252" s="87"/>
      <c r="G1252" s="3"/>
      <c r="J1252" s="7"/>
      <c r="L1252" s="20"/>
      <c r="M1252" s="72"/>
    </row>
    <row r="1253" spans="1:13" s="6" customFormat="1" hidden="1">
      <c r="A1253" s="87"/>
      <c r="G1253" s="3"/>
      <c r="J1253" s="7"/>
      <c r="L1253" s="20"/>
      <c r="M1253" s="72"/>
    </row>
    <row r="1254" spans="1:13" s="6" customFormat="1" hidden="1">
      <c r="A1254" s="87"/>
      <c r="G1254" s="3"/>
      <c r="J1254" s="7"/>
      <c r="L1254" s="20"/>
      <c r="M1254" s="72"/>
    </row>
    <row r="1255" spans="1:13" s="6" customFormat="1" hidden="1">
      <c r="A1255" s="87"/>
      <c r="G1255" s="3"/>
      <c r="J1255" s="7"/>
      <c r="L1255" s="20"/>
      <c r="M1255" s="72"/>
    </row>
    <row r="1256" spans="1:13" s="6" customFormat="1" hidden="1">
      <c r="A1256" s="87"/>
      <c r="G1256" s="3"/>
      <c r="J1256" s="7"/>
      <c r="L1256" s="20"/>
      <c r="M1256" s="72"/>
    </row>
    <row r="1257" spans="1:13" s="6" customFormat="1" hidden="1">
      <c r="A1257" s="87"/>
      <c r="G1257" s="3"/>
      <c r="J1257" s="7"/>
      <c r="L1257" s="20"/>
      <c r="M1257" s="72"/>
    </row>
    <row r="1258" spans="1:13" s="6" customFormat="1" hidden="1">
      <c r="A1258" s="87"/>
      <c r="G1258" s="3"/>
      <c r="J1258" s="7"/>
      <c r="L1258" s="20"/>
      <c r="M1258" s="72"/>
    </row>
    <row r="1259" spans="1:13" s="6" customFormat="1" hidden="1">
      <c r="A1259" s="87"/>
      <c r="G1259" s="3"/>
      <c r="J1259" s="7"/>
      <c r="L1259" s="20"/>
      <c r="M1259" s="72"/>
    </row>
    <row r="1260" spans="1:13" s="6" customFormat="1" hidden="1">
      <c r="A1260" s="87"/>
      <c r="G1260" s="3"/>
      <c r="J1260" s="7"/>
      <c r="L1260" s="20"/>
      <c r="M1260" s="72"/>
    </row>
    <row r="1261" spans="1:13" s="6" customFormat="1" hidden="1">
      <c r="A1261" s="87"/>
      <c r="G1261" s="3"/>
      <c r="J1261" s="7"/>
      <c r="L1261" s="20"/>
      <c r="M1261" s="72"/>
    </row>
    <row r="1262" spans="1:13" s="6" customFormat="1" hidden="1">
      <c r="A1262" s="87"/>
      <c r="G1262" s="3"/>
      <c r="J1262" s="7"/>
      <c r="L1262" s="20"/>
      <c r="M1262" s="72"/>
    </row>
    <row r="1263" spans="1:13" s="6" customFormat="1" hidden="1">
      <c r="A1263" s="87"/>
      <c r="G1263" s="3"/>
      <c r="J1263" s="7"/>
      <c r="L1263" s="20"/>
      <c r="M1263" s="72"/>
    </row>
    <row r="1264" spans="1:13" s="6" customFormat="1" hidden="1">
      <c r="A1264" s="87"/>
      <c r="G1264" s="3"/>
      <c r="J1264" s="7"/>
      <c r="L1264" s="20"/>
      <c r="M1264" s="72"/>
    </row>
    <row r="1265" spans="1:13" s="6" customFormat="1" hidden="1">
      <c r="A1265" s="87"/>
      <c r="G1265" s="3"/>
      <c r="J1265" s="7"/>
      <c r="L1265" s="20"/>
      <c r="M1265" s="72"/>
    </row>
    <row r="1266" spans="1:13" s="6" customFormat="1" hidden="1">
      <c r="A1266" s="87"/>
      <c r="G1266" s="3"/>
      <c r="J1266" s="7"/>
      <c r="L1266" s="20"/>
      <c r="M1266" s="72"/>
    </row>
    <row r="1267" spans="1:13" s="6" customFormat="1" hidden="1">
      <c r="A1267" s="87"/>
      <c r="G1267" s="3"/>
      <c r="J1267" s="7"/>
      <c r="L1267" s="20"/>
      <c r="M1267" s="72"/>
    </row>
    <row r="1268" spans="1:13" s="6" customFormat="1" hidden="1">
      <c r="A1268" s="87"/>
      <c r="G1268" s="3"/>
      <c r="J1268" s="7"/>
      <c r="L1268" s="20"/>
      <c r="M1268" s="72"/>
    </row>
    <row r="1269" spans="1:13" s="6" customFormat="1" hidden="1">
      <c r="A1269" s="87"/>
      <c r="G1269" s="3"/>
      <c r="J1269" s="7"/>
      <c r="L1269" s="20"/>
      <c r="M1269" s="72"/>
    </row>
    <row r="1270" spans="1:13" s="6" customFormat="1" hidden="1">
      <c r="A1270" s="87"/>
      <c r="G1270" s="3"/>
      <c r="J1270" s="7"/>
      <c r="L1270" s="20"/>
      <c r="M1270" s="72"/>
    </row>
    <row r="1271" spans="1:13" s="6" customFormat="1" hidden="1">
      <c r="A1271" s="87"/>
      <c r="G1271" s="3"/>
      <c r="J1271" s="7"/>
      <c r="L1271" s="20"/>
      <c r="M1271" s="72"/>
    </row>
    <row r="1272" spans="1:13" s="6" customFormat="1" hidden="1">
      <c r="A1272" s="87"/>
      <c r="G1272" s="3"/>
      <c r="J1272" s="7"/>
      <c r="L1272" s="20"/>
      <c r="M1272" s="72"/>
    </row>
    <row r="1273" spans="1:13" s="6" customFormat="1" hidden="1">
      <c r="A1273" s="87"/>
      <c r="G1273" s="3"/>
      <c r="J1273" s="7"/>
      <c r="L1273" s="20"/>
      <c r="M1273" s="72"/>
    </row>
    <row r="1274" spans="1:13" s="6" customFormat="1" hidden="1">
      <c r="A1274" s="87"/>
      <c r="G1274" s="3"/>
      <c r="J1274" s="7"/>
      <c r="L1274" s="20"/>
      <c r="M1274" s="72"/>
    </row>
    <row r="1275" spans="1:13" s="6" customFormat="1" hidden="1">
      <c r="A1275" s="87"/>
      <c r="G1275" s="3"/>
      <c r="J1275" s="7"/>
      <c r="L1275" s="20"/>
      <c r="M1275" s="72"/>
    </row>
    <row r="1276" spans="1:13" s="6" customFormat="1" hidden="1">
      <c r="A1276" s="87"/>
      <c r="G1276" s="3"/>
      <c r="J1276" s="7"/>
      <c r="L1276" s="20"/>
      <c r="M1276" s="72"/>
    </row>
    <row r="1277" spans="1:13" s="6" customFormat="1" hidden="1">
      <c r="A1277" s="87"/>
      <c r="G1277" s="3"/>
      <c r="J1277" s="7"/>
      <c r="L1277" s="20"/>
      <c r="M1277" s="72"/>
    </row>
    <row r="1278" spans="1:13" s="6" customFormat="1" hidden="1">
      <c r="A1278" s="87"/>
      <c r="G1278" s="3"/>
      <c r="J1278" s="7"/>
      <c r="L1278" s="20"/>
      <c r="M1278" s="72"/>
    </row>
    <row r="1279" spans="1:13" s="6" customFormat="1" hidden="1">
      <c r="A1279" s="87"/>
      <c r="G1279" s="3"/>
      <c r="J1279" s="7"/>
      <c r="L1279" s="20"/>
      <c r="M1279" s="72"/>
    </row>
    <row r="1280" spans="1:13" s="6" customFormat="1" hidden="1">
      <c r="A1280" s="87"/>
      <c r="G1280" s="3"/>
      <c r="J1280" s="7"/>
      <c r="L1280" s="20"/>
      <c r="M1280" s="72"/>
    </row>
    <row r="1281" spans="1:13" s="6" customFormat="1" hidden="1">
      <c r="A1281" s="87"/>
      <c r="G1281" s="3"/>
      <c r="J1281" s="7"/>
      <c r="L1281" s="20"/>
      <c r="M1281" s="72"/>
    </row>
    <row r="1282" spans="1:13" s="6" customFormat="1" hidden="1">
      <c r="A1282" s="87"/>
      <c r="G1282" s="3"/>
      <c r="J1282" s="7"/>
      <c r="L1282" s="20"/>
      <c r="M1282" s="72"/>
    </row>
    <row r="1283" spans="1:13" s="6" customFormat="1" hidden="1">
      <c r="A1283" s="87"/>
      <c r="G1283" s="3"/>
      <c r="J1283" s="7"/>
      <c r="L1283" s="20"/>
      <c r="M1283" s="72"/>
    </row>
    <row r="1284" spans="1:13" s="6" customFormat="1" hidden="1">
      <c r="A1284" s="87"/>
      <c r="G1284" s="3"/>
      <c r="J1284" s="7"/>
      <c r="L1284" s="20"/>
      <c r="M1284" s="72"/>
    </row>
    <row r="1285" spans="1:13" s="6" customFormat="1" hidden="1">
      <c r="A1285" s="87"/>
      <c r="G1285" s="3"/>
      <c r="J1285" s="7"/>
      <c r="L1285" s="20"/>
      <c r="M1285" s="72"/>
    </row>
    <row r="1286" spans="1:13" s="6" customFormat="1" hidden="1">
      <c r="A1286" s="87"/>
      <c r="G1286" s="3"/>
      <c r="J1286" s="7"/>
      <c r="L1286" s="20"/>
      <c r="M1286" s="72"/>
    </row>
    <row r="1287" spans="1:13" s="6" customFormat="1" hidden="1">
      <c r="A1287" s="87"/>
      <c r="G1287" s="3"/>
      <c r="J1287" s="7"/>
      <c r="L1287" s="20"/>
      <c r="M1287" s="72"/>
    </row>
    <row r="1288" spans="1:13" s="6" customFormat="1" hidden="1">
      <c r="A1288" s="87"/>
      <c r="G1288" s="3"/>
      <c r="J1288" s="7"/>
      <c r="L1288" s="20"/>
      <c r="M1288" s="72"/>
    </row>
    <row r="1289" spans="1:13" s="6" customFormat="1" hidden="1">
      <c r="A1289" s="87"/>
      <c r="G1289" s="3"/>
      <c r="J1289" s="7"/>
      <c r="L1289" s="20"/>
      <c r="M1289" s="72"/>
    </row>
    <row r="1290" spans="1:13" s="6" customFormat="1" hidden="1">
      <c r="A1290" s="87"/>
      <c r="G1290" s="3"/>
      <c r="J1290" s="7"/>
      <c r="L1290" s="20"/>
      <c r="M1290" s="72"/>
    </row>
    <row r="1291" spans="1:13" s="6" customFormat="1" hidden="1">
      <c r="A1291" s="87"/>
      <c r="G1291" s="3"/>
      <c r="J1291" s="7"/>
      <c r="L1291" s="20"/>
      <c r="M1291" s="72"/>
    </row>
    <row r="1292" spans="1:13" s="6" customFormat="1" hidden="1">
      <c r="A1292" s="87"/>
      <c r="G1292" s="3"/>
      <c r="J1292" s="7"/>
      <c r="L1292" s="20"/>
      <c r="M1292" s="72"/>
    </row>
    <row r="1293" spans="1:13" s="6" customFormat="1" hidden="1">
      <c r="A1293" s="87"/>
      <c r="G1293" s="3"/>
      <c r="J1293" s="7"/>
      <c r="L1293" s="20"/>
      <c r="M1293" s="72"/>
    </row>
    <row r="1294" spans="1:13" s="6" customFormat="1" hidden="1">
      <c r="A1294" s="87"/>
      <c r="G1294" s="3"/>
      <c r="J1294" s="7"/>
      <c r="L1294" s="20"/>
      <c r="M1294" s="72"/>
    </row>
    <row r="1295" spans="1:13" s="6" customFormat="1" hidden="1">
      <c r="A1295" s="87"/>
      <c r="G1295" s="3"/>
      <c r="J1295" s="7"/>
      <c r="L1295" s="20"/>
      <c r="M1295" s="72"/>
    </row>
    <row r="1296" spans="1:13" s="6" customFormat="1" hidden="1">
      <c r="A1296" s="87"/>
      <c r="G1296" s="3"/>
      <c r="J1296" s="7"/>
      <c r="L1296" s="20"/>
      <c r="M1296" s="72"/>
    </row>
    <row r="1297" spans="1:13" s="6" customFormat="1" hidden="1">
      <c r="A1297" s="87"/>
      <c r="G1297" s="3"/>
      <c r="J1297" s="7"/>
      <c r="L1297" s="20"/>
      <c r="M1297" s="72"/>
    </row>
    <row r="1298" spans="1:13" s="6" customFormat="1" hidden="1">
      <c r="A1298" s="87"/>
      <c r="G1298" s="3"/>
      <c r="J1298" s="7"/>
      <c r="L1298" s="20"/>
      <c r="M1298" s="72"/>
    </row>
    <row r="1299" spans="1:13" s="6" customFormat="1" hidden="1">
      <c r="A1299" s="87"/>
      <c r="G1299" s="3"/>
      <c r="J1299" s="7"/>
      <c r="L1299" s="20"/>
      <c r="M1299" s="72"/>
    </row>
    <row r="1300" spans="1:13" s="6" customFormat="1" hidden="1">
      <c r="A1300" s="87"/>
      <c r="G1300" s="3"/>
      <c r="J1300" s="7"/>
      <c r="L1300" s="20"/>
      <c r="M1300" s="72"/>
    </row>
    <row r="1301" spans="1:13" s="6" customFormat="1" hidden="1">
      <c r="A1301" s="87"/>
      <c r="G1301" s="3"/>
      <c r="J1301" s="7"/>
      <c r="L1301" s="20"/>
      <c r="M1301" s="72"/>
    </row>
    <row r="1302" spans="1:13" s="6" customFormat="1" hidden="1">
      <c r="A1302" s="87"/>
      <c r="G1302" s="3"/>
      <c r="J1302" s="7"/>
      <c r="L1302" s="20"/>
      <c r="M1302" s="72"/>
    </row>
    <row r="1303" spans="1:13" s="6" customFormat="1" hidden="1">
      <c r="A1303" s="87"/>
      <c r="G1303" s="3"/>
      <c r="J1303" s="7"/>
      <c r="L1303" s="20"/>
      <c r="M1303" s="72"/>
    </row>
    <row r="1304" spans="1:13" s="6" customFormat="1" hidden="1">
      <c r="A1304" s="87"/>
      <c r="G1304" s="3"/>
      <c r="J1304" s="7"/>
      <c r="L1304" s="20"/>
      <c r="M1304" s="72"/>
    </row>
    <row r="1305" spans="1:13" s="6" customFormat="1" hidden="1">
      <c r="A1305" s="87"/>
      <c r="G1305" s="3"/>
      <c r="J1305" s="7"/>
      <c r="L1305" s="20"/>
      <c r="M1305" s="72"/>
    </row>
    <row r="1306" spans="1:13" s="6" customFormat="1" hidden="1">
      <c r="A1306" s="87"/>
      <c r="G1306" s="3"/>
      <c r="J1306" s="7"/>
      <c r="L1306" s="20"/>
      <c r="M1306" s="72"/>
    </row>
    <row r="1307" spans="1:13" s="6" customFormat="1" hidden="1">
      <c r="A1307" s="87"/>
      <c r="G1307" s="3"/>
      <c r="J1307" s="7"/>
      <c r="L1307" s="20"/>
      <c r="M1307" s="72"/>
    </row>
    <row r="1308" spans="1:13" s="6" customFormat="1" hidden="1">
      <c r="A1308" s="87"/>
      <c r="G1308" s="3"/>
      <c r="J1308" s="7"/>
      <c r="L1308" s="20"/>
      <c r="M1308" s="72"/>
    </row>
    <row r="1309" spans="1:13" s="6" customFormat="1" hidden="1">
      <c r="A1309" s="87"/>
      <c r="G1309" s="3"/>
      <c r="J1309" s="7"/>
      <c r="L1309" s="20"/>
      <c r="M1309" s="72"/>
    </row>
    <row r="1310" spans="1:13" s="6" customFormat="1" hidden="1">
      <c r="A1310" s="87"/>
      <c r="G1310" s="3"/>
      <c r="J1310" s="7"/>
      <c r="L1310" s="20"/>
      <c r="M1310" s="72"/>
    </row>
    <row r="1311" spans="1:13" s="6" customFormat="1" hidden="1">
      <c r="A1311" s="87"/>
      <c r="G1311" s="3"/>
      <c r="J1311" s="7"/>
      <c r="L1311" s="20"/>
      <c r="M1311" s="72"/>
    </row>
    <row r="1312" spans="1:13" s="6" customFormat="1" hidden="1">
      <c r="A1312" s="87"/>
      <c r="G1312" s="3"/>
      <c r="J1312" s="7"/>
      <c r="L1312" s="20"/>
      <c r="M1312" s="72"/>
    </row>
    <row r="1313" spans="1:13" s="6" customFormat="1" hidden="1">
      <c r="A1313" s="87"/>
      <c r="G1313" s="3"/>
      <c r="J1313" s="7"/>
      <c r="L1313" s="20"/>
      <c r="M1313" s="72"/>
    </row>
    <row r="1314" spans="1:13" s="6" customFormat="1" hidden="1">
      <c r="A1314" s="87"/>
      <c r="G1314" s="3"/>
      <c r="J1314" s="7"/>
      <c r="L1314" s="20"/>
      <c r="M1314" s="72"/>
    </row>
    <row r="1315" spans="1:13" s="6" customFormat="1" hidden="1">
      <c r="A1315" s="87"/>
      <c r="G1315" s="3"/>
      <c r="J1315" s="7"/>
      <c r="L1315" s="20"/>
      <c r="M1315" s="72"/>
    </row>
    <row r="1316" spans="1:13" s="6" customFormat="1" hidden="1">
      <c r="A1316" s="87"/>
      <c r="G1316" s="3"/>
      <c r="J1316" s="7"/>
      <c r="L1316" s="20"/>
      <c r="M1316" s="72"/>
    </row>
    <row r="1317" spans="1:13" s="6" customFormat="1" hidden="1">
      <c r="A1317" s="87"/>
      <c r="G1317" s="3"/>
      <c r="J1317" s="7"/>
      <c r="L1317" s="20"/>
      <c r="M1317" s="72"/>
    </row>
    <row r="1318" spans="1:13" s="6" customFormat="1" hidden="1">
      <c r="A1318" s="87"/>
      <c r="G1318" s="3"/>
      <c r="J1318" s="7"/>
      <c r="L1318" s="20"/>
      <c r="M1318" s="72"/>
    </row>
    <row r="1319" spans="1:13" s="6" customFormat="1" hidden="1">
      <c r="A1319" s="87"/>
      <c r="G1319" s="3"/>
      <c r="J1319" s="7"/>
      <c r="L1319" s="20"/>
      <c r="M1319" s="72"/>
    </row>
    <row r="1320" spans="1:13" s="6" customFormat="1" hidden="1">
      <c r="A1320" s="87"/>
      <c r="G1320" s="3"/>
      <c r="J1320" s="7"/>
      <c r="L1320" s="20"/>
      <c r="M1320" s="72"/>
    </row>
    <row r="1321" spans="1:13" s="6" customFormat="1" hidden="1">
      <c r="A1321" s="87"/>
      <c r="G1321" s="3"/>
      <c r="J1321" s="7"/>
      <c r="L1321" s="20"/>
      <c r="M1321" s="72"/>
    </row>
    <row r="1322" spans="1:13" s="6" customFormat="1" hidden="1">
      <c r="A1322" s="87"/>
      <c r="G1322" s="3"/>
      <c r="J1322" s="7"/>
      <c r="L1322" s="20"/>
      <c r="M1322" s="72"/>
    </row>
    <row r="1323" spans="1:13" s="6" customFormat="1" hidden="1">
      <c r="A1323" s="87"/>
      <c r="G1323" s="3"/>
      <c r="J1323" s="7"/>
      <c r="L1323" s="20"/>
      <c r="M1323" s="72"/>
    </row>
    <row r="1324" spans="1:13" s="6" customFormat="1" hidden="1">
      <c r="A1324" s="87"/>
      <c r="G1324" s="3"/>
      <c r="J1324" s="7"/>
      <c r="L1324" s="20"/>
      <c r="M1324" s="72"/>
    </row>
    <row r="1325" spans="1:13" s="6" customFormat="1" hidden="1">
      <c r="A1325" s="87"/>
      <c r="G1325" s="3"/>
      <c r="J1325" s="7"/>
      <c r="L1325" s="20"/>
      <c r="M1325" s="72"/>
    </row>
    <row r="1326" spans="1:13" s="6" customFormat="1" hidden="1">
      <c r="A1326" s="87"/>
      <c r="G1326" s="3"/>
      <c r="J1326" s="7"/>
      <c r="L1326" s="20"/>
      <c r="M1326" s="72"/>
    </row>
    <row r="1327" spans="1:13" s="6" customFormat="1" hidden="1">
      <c r="A1327" s="87"/>
      <c r="G1327" s="3"/>
      <c r="J1327" s="7"/>
      <c r="L1327" s="20"/>
      <c r="M1327" s="72"/>
    </row>
    <row r="1328" spans="1:13" s="6" customFormat="1" hidden="1">
      <c r="A1328" s="87"/>
      <c r="G1328" s="3"/>
      <c r="J1328" s="7"/>
      <c r="L1328" s="20"/>
      <c r="M1328" s="72"/>
    </row>
    <row r="1329" spans="1:13" s="6" customFormat="1" hidden="1">
      <c r="A1329" s="87"/>
      <c r="G1329" s="3"/>
      <c r="J1329" s="7"/>
      <c r="L1329" s="20"/>
      <c r="M1329" s="72"/>
    </row>
    <row r="1330" spans="1:13" s="6" customFormat="1" hidden="1">
      <c r="A1330" s="87"/>
      <c r="G1330" s="3"/>
      <c r="J1330" s="7"/>
      <c r="L1330" s="20"/>
      <c r="M1330" s="72"/>
    </row>
    <row r="1331" spans="1:13" s="6" customFormat="1" hidden="1">
      <c r="A1331" s="87"/>
      <c r="G1331" s="3"/>
      <c r="J1331" s="7"/>
      <c r="L1331" s="20"/>
      <c r="M1331" s="72"/>
    </row>
    <row r="1332" spans="1:13" s="6" customFormat="1" hidden="1">
      <c r="A1332" s="87"/>
      <c r="G1332" s="3"/>
      <c r="J1332" s="7"/>
      <c r="L1332" s="20"/>
      <c r="M1332" s="72"/>
    </row>
    <row r="1333" spans="1:13" s="6" customFormat="1" hidden="1">
      <c r="A1333" s="87"/>
      <c r="G1333" s="3"/>
      <c r="J1333" s="7"/>
      <c r="L1333" s="20"/>
      <c r="M1333" s="72"/>
    </row>
    <row r="1334" spans="1:13" s="6" customFormat="1" hidden="1">
      <c r="A1334" s="87"/>
      <c r="G1334" s="3"/>
      <c r="J1334" s="7"/>
      <c r="L1334" s="20"/>
      <c r="M1334" s="72"/>
    </row>
    <row r="1335" spans="1:13" s="6" customFormat="1" hidden="1">
      <c r="A1335" s="87"/>
      <c r="G1335" s="3"/>
      <c r="J1335" s="7"/>
      <c r="L1335" s="20"/>
      <c r="M1335" s="72"/>
    </row>
    <row r="1336" spans="1:13" s="6" customFormat="1" hidden="1">
      <c r="A1336" s="87"/>
      <c r="G1336" s="3"/>
      <c r="J1336" s="7"/>
      <c r="L1336" s="20"/>
      <c r="M1336" s="72"/>
    </row>
    <row r="1337" spans="1:13" s="6" customFormat="1" hidden="1">
      <c r="A1337" s="87"/>
      <c r="G1337" s="3"/>
      <c r="J1337" s="7"/>
      <c r="L1337" s="20"/>
      <c r="M1337" s="72"/>
    </row>
    <row r="1338" spans="1:13" s="6" customFormat="1" hidden="1">
      <c r="A1338" s="87"/>
      <c r="G1338" s="3"/>
      <c r="J1338" s="7"/>
      <c r="L1338" s="20"/>
      <c r="M1338" s="72"/>
    </row>
    <row r="1339" spans="1:13" s="6" customFormat="1" hidden="1">
      <c r="A1339" s="87"/>
      <c r="G1339" s="3"/>
      <c r="J1339" s="7"/>
      <c r="L1339" s="20"/>
      <c r="M1339" s="72"/>
    </row>
    <row r="1340" spans="1:13" s="6" customFormat="1" hidden="1">
      <c r="A1340" s="87"/>
      <c r="G1340" s="3"/>
      <c r="J1340" s="7"/>
      <c r="L1340" s="20"/>
      <c r="M1340" s="72"/>
    </row>
    <row r="1341" spans="1:13" s="6" customFormat="1" hidden="1">
      <c r="A1341" s="87"/>
      <c r="G1341" s="3"/>
      <c r="J1341" s="7"/>
      <c r="L1341" s="20"/>
      <c r="M1341" s="72"/>
    </row>
    <row r="1342" spans="1:13" s="6" customFormat="1" hidden="1">
      <c r="A1342" s="87"/>
      <c r="G1342" s="3"/>
      <c r="J1342" s="7"/>
      <c r="L1342" s="20"/>
      <c r="M1342" s="72"/>
    </row>
    <row r="1343" spans="1:13" s="6" customFormat="1" hidden="1">
      <c r="A1343" s="87"/>
      <c r="G1343" s="3"/>
      <c r="J1343" s="7"/>
      <c r="L1343" s="20"/>
      <c r="M1343" s="72"/>
    </row>
    <row r="1344" spans="1:13" s="6" customFormat="1" hidden="1">
      <c r="A1344" s="87"/>
      <c r="G1344" s="3"/>
      <c r="J1344" s="7"/>
      <c r="L1344" s="20"/>
      <c r="M1344" s="72"/>
    </row>
    <row r="1345" spans="1:13" s="6" customFormat="1" hidden="1">
      <c r="A1345" s="87"/>
      <c r="G1345" s="3"/>
      <c r="J1345" s="7"/>
      <c r="L1345" s="20"/>
      <c r="M1345" s="72"/>
    </row>
    <row r="1346" spans="1:13" s="6" customFormat="1" hidden="1">
      <c r="A1346" s="87"/>
      <c r="G1346" s="3"/>
      <c r="J1346" s="7"/>
      <c r="L1346" s="20"/>
      <c r="M1346" s="72"/>
    </row>
    <row r="1347" spans="1:13" s="6" customFormat="1" hidden="1">
      <c r="A1347" s="87"/>
      <c r="G1347" s="3"/>
      <c r="J1347" s="7"/>
      <c r="L1347" s="20"/>
      <c r="M1347" s="72"/>
    </row>
    <row r="1348" spans="1:13" s="6" customFormat="1" hidden="1">
      <c r="A1348" s="87"/>
      <c r="G1348" s="3"/>
      <c r="J1348" s="7"/>
      <c r="L1348" s="20"/>
      <c r="M1348" s="72"/>
    </row>
    <row r="1349" spans="1:13" s="6" customFormat="1" hidden="1">
      <c r="A1349" s="87"/>
      <c r="G1349" s="3"/>
      <c r="J1349" s="7"/>
      <c r="L1349" s="20"/>
      <c r="M1349" s="72"/>
    </row>
    <row r="1350" spans="1:13" s="6" customFormat="1" hidden="1">
      <c r="A1350" s="87"/>
      <c r="G1350" s="3"/>
      <c r="J1350" s="7"/>
      <c r="L1350" s="20"/>
      <c r="M1350" s="72"/>
    </row>
    <row r="1351" spans="1:13" s="6" customFormat="1" hidden="1">
      <c r="A1351" s="87"/>
      <c r="G1351" s="3"/>
      <c r="J1351" s="7"/>
      <c r="L1351" s="20"/>
      <c r="M1351" s="72"/>
    </row>
    <row r="1352" spans="1:13" s="6" customFormat="1" hidden="1">
      <c r="A1352" s="87"/>
      <c r="G1352" s="3"/>
      <c r="J1352" s="7"/>
      <c r="L1352" s="20"/>
      <c r="M1352" s="72"/>
    </row>
    <row r="1353" spans="1:13" s="6" customFormat="1" hidden="1">
      <c r="A1353" s="87"/>
      <c r="G1353" s="3"/>
      <c r="J1353" s="7"/>
      <c r="L1353" s="20"/>
      <c r="M1353" s="72"/>
    </row>
    <row r="1354" spans="1:13" s="6" customFormat="1" hidden="1">
      <c r="A1354" s="87"/>
      <c r="G1354" s="3"/>
      <c r="J1354" s="7"/>
      <c r="L1354" s="20"/>
      <c r="M1354" s="72"/>
    </row>
    <row r="1355" spans="1:13" s="6" customFormat="1" hidden="1">
      <c r="A1355" s="87"/>
      <c r="G1355" s="3"/>
      <c r="J1355" s="7"/>
      <c r="L1355" s="20"/>
      <c r="M1355" s="72"/>
    </row>
    <row r="1356" spans="1:13" s="6" customFormat="1" hidden="1">
      <c r="A1356" s="87"/>
      <c r="G1356" s="3"/>
      <c r="J1356" s="7"/>
      <c r="L1356" s="20"/>
      <c r="M1356" s="72"/>
    </row>
    <row r="1357" spans="1:13" s="6" customFormat="1" hidden="1">
      <c r="A1357" s="87"/>
      <c r="G1357" s="3"/>
      <c r="J1357" s="7"/>
      <c r="L1357" s="20"/>
      <c r="M1357" s="72"/>
    </row>
    <row r="1358" spans="1:13" s="6" customFormat="1" hidden="1">
      <c r="A1358" s="87"/>
      <c r="G1358" s="3"/>
      <c r="J1358" s="7"/>
      <c r="L1358" s="20"/>
      <c r="M1358" s="72"/>
    </row>
    <row r="1359" spans="1:13" s="6" customFormat="1" hidden="1">
      <c r="A1359" s="87"/>
      <c r="G1359" s="3"/>
      <c r="J1359" s="7"/>
      <c r="L1359" s="20"/>
      <c r="M1359" s="72"/>
    </row>
    <row r="1360" spans="1:13" s="6" customFormat="1" hidden="1">
      <c r="A1360" s="87"/>
      <c r="G1360" s="3"/>
      <c r="J1360" s="7"/>
      <c r="L1360" s="20"/>
      <c r="M1360" s="72"/>
    </row>
    <row r="1361" spans="1:13" s="6" customFormat="1" hidden="1">
      <c r="A1361" s="87"/>
      <c r="G1361" s="3"/>
      <c r="J1361" s="7"/>
      <c r="L1361" s="20"/>
      <c r="M1361" s="72"/>
    </row>
    <row r="1362" spans="1:13" s="6" customFormat="1" hidden="1">
      <c r="A1362" s="87"/>
      <c r="G1362" s="3"/>
      <c r="J1362" s="7"/>
      <c r="L1362" s="20"/>
      <c r="M1362" s="72"/>
    </row>
    <row r="1363" spans="1:13" s="6" customFormat="1" hidden="1">
      <c r="A1363" s="87"/>
      <c r="G1363" s="3"/>
      <c r="J1363" s="7"/>
      <c r="L1363" s="20"/>
      <c r="M1363" s="72"/>
    </row>
    <row r="1364" spans="1:13" s="6" customFormat="1" hidden="1">
      <c r="A1364" s="87"/>
      <c r="G1364" s="3"/>
      <c r="J1364" s="7"/>
      <c r="L1364" s="20"/>
      <c r="M1364" s="72"/>
    </row>
    <row r="1365" spans="1:13" s="6" customFormat="1" hidden="1">
      <c r="A1365" s="87"/>
      <c r="G1365" s="3"/>
      <c r="J1365" s="7"/>
      <c r="L1365" s="20"/>
      <c r="M1365" s="72"/>
    </row>
    <row r="1366" spans="1:13" s="6" customFormat="1" hidden="1">
      <c r="A1366" s="87"/>
      <c r="G1366" s="3"/>
      <c r="J1366" s="7"/>
      <c r="L1366" s="20"/>
      <c r="M1366" s="72"/>
    </row>
    <row r="1367" spans="1:13" s="6" customFormat="1" hidden="1">
      <c r="A1367" s="87"/>
      <c r="G1367" s="3"/>
      <c r="J1367" s="7"/>
      <c r="L1367" s="20"/>
      <c r="M1367" s="72"/>
    </row>
    <row r="1368" spans="1:13" s="6" customFormat="1" hidden="1">
      <c r="A1368" s="87"/>
      <c r="G1368" s="3"/>
      <c r="J1368" s="7"/>
      <c r="L1368" s="20"/>
      <c r="M1368" s="72"/>
    </row>
    <row r="1369" spans="1:13" s="6" customFormat="1" hidden="1">
      <c r="A1369" s="87"/>
      <c r="G1369" s="3"/>
      <c r="J1369" s="7"/>
      <c r="L1369" s="20"/>
      <c r="M1369" s="72"/>
    </row>
    <row r="1370" spans="1:13" s="6" customFormat="1" hidden="1">
      <c r="A1370" s="87"/>
      <c r="G1370" s="3"/>
      <c r="J1370" s="7"/>
      <c r="L1370" s="20"/>
      <c r="M1370" s="72"/>
    </row>
    <row r="1371" spans="1:13" s="6" customFormat="1" hidden="1">
      <c r="A1371" s="87"/>
      <c r="G1371" s="3"/>
      <c r="J1371" s="7"/>
      <c r="L1371" s="20"/>
      <c r="M1371" s="72"/>
    </row>
    <row r="1372" spans="1:13" s="6" customFormat="1" hidden="1">
      <c r="A1372" s="87"/>
      <c r="G1372" s="3"/>
      <c r="J1372" s="7"/>
      <c r="L1372" s="20"/>
      <c r="M1372" s="72"/>
    </row>
    <row r="1373" spans="1:13" s="6" customFormat="1" hidden="1">
      <c r="A1373" s="87"/>
      <c r="G1373" s="3"/>
      <c r="J1373" s="7"/>
      <c r="L1373" s="20"/>
      <c r="M1373" s="72"/>
    </row>
    <row r="1374" spans="1:13" s="6" customFormat="1" hidden="1">
      <c r="A1374" s="87"/>
      <c r="G1374" s="3"/>
      <c r="J1374" s="7"/>
      <c r="L1374" s="20"/>
      <c r="M1374" s="72"/>
    </row>
    <row r="1375" spans="1:13" s="6" customFormat="1" hidden="1">
      <c r="A1375" s="87"/>
      <c r="G1375" s="3"/>
      <c r="J1375" s="7"/>
      <c r="L1375" s="20"/>
      <c r="M1375" s="72"/>
    </row>
    <row r="1376" spans="1:13" s="6" customFormat="1" hidden="1">
      <c r="A1376" s="87"/>
      <c r="G1376" s="3"/>
      <c r="J1376" s="7"/>
      <c r="L1376" s="20"/>
      <c r="M1376" s="72"/>
    </row>
    <row r="1377" spans="1:13" s="6" customFormat="1" hidden="1">
      <c r="A1377" s="87"/>
      <c r="G1377" s="3"/>
      <c r="J1377" s="7"/>
      <c r="L1377" s="20"/>
      <c r="M1377" s="72"/>
    </row>
    <row r="1378" spans="1:13" s="6" customFormat="1" hidden="1">
      <c r="A1378" s="87"/>
      <c r="G1378" s="3"/>
      <c r="J1378" s="7"/>
      <c r="L1378" s="20"/>
      <c r="M1378" s="72"/>
    </row>
    <row r="1379" spans="1:13" s="6" customFormat="1" hidden="1">
      <c r="A1379" s="87"/>
      <c r="G1379" s="3"/>
      <c r="J1379" s="7"/>
      <c r="L1379" s="20"/>
      <c r="M1379" s="72"/>
    </row>
    <row r="1380" spans="1:13" s="6" customFormat="1" hidden="1">
      <c r="A1380" s="87"/>
      <c r="G1380" s="3"/>
      <c r="J1380" s="7"/>
      <c r="L1380" s="20"/>
      <c r="M1380" s="72"/>
    </row>
    <row r="1381" spans="1:13" s="6" customFormat="1" hidden="1">
      <c r="A1381" s="87"/>
      <c r="G1381" s="3"/>
      <c r="J1381" s="7"/>
      <c r="L1381" s="20"/>
      <c r="M1381" s="72"/>
    </row>
    <row r="1382" spans="1:13" s="6" customFormat="1" hidden="1">
      <c r="A1382" s="87"/>
      <c r="G1382" s="3"/>
      <c r="J1382" s="7"/>
      <c r="L1382" s="20"/>
      <c r="M1382" s="72"/>
    </row>
    <row r="1383" spans="1:13" s="6" customFormat="1" hidden="1">
      <c r="A1383" s="87"/>
      <c r="G1383" s="3"/>
      <c r="J1383" s="7"/>
      <c r="L1383" s="20"/>
      <c r="M1383" s="72"/>
    </row>
    <row r="1384" spans="1:13" s="6" customFormat="1" hidden="1">
      <c r="A1384" s="87"/>
      <c r="G1384" s="3"/>
      <c r="J1384" s="7"/>
      <c r="L1384" s="20"/>
      <c r="M1384" s="72"/>
    </row>
    <row r="1385" spans="1:13" s="6" customFormat="1" hidden="1">
      <c r="A1385" s="87"/>
      <c r="G1385" s="3"/>
      <c r="J1385" s="7"/>
      <c r="L1385" s="20"/>
      <c r="M1385" s="72"/>
    </row>
    <row r="1386" spans="1:13" s="6" customFormat="1" hidden="1">
      <c r="A1386" s="87"/>
      <c r="G1386" s="3"/>
      <c r="J1386" s="7"/>
      <c r="L1386" s="20"/>
      <c r="M1386" s="72"/>
    </row>
    <row r="1387" spans="1:13" s="6" customFormat="1" hidden="1">
      <c r="A1387" s="87"/>
      <c r="G1387" s="3"/>
      <c r="J1387" s="7"/>
      <c r="L1387" s="20"/>
      <c r="M1387" s="72"/>
    </row>
    <row r="1388" spans="1:13" s="6" customFormat="1" hidden="1">
      <c r="A1388" s="87"/>
      <c r="G1388" s="3"/>
      <c r="J1388" s="7"/>
      <c r="L1388" s="20"/>
      <c r="M1388" s="72"/>
    </row>
    <row r="1389" spans="1:13" s="6" customFormat="1" hidden="1">
      <c r="A1389" s="87"/>
      <c r="G1389" s="3"/>
      <c r="J1389" s="7"/>
      <c r="L1389" s="20"/>
      <c r="M1389" s="72"/>
    </row>
    <row r="1390" spans="1:13" s="6" customFormat="1" hidden="1">
      <c r="A1390" s="87"/>
      <c r="G1390" s="3"/>
      <c r="J1390" s="7"/>
      <c r="L1390" s="20"/>
      <c r="M1390" s="72"/>
    </row>
    <row r="1391" spans="1:13" s="6" customFormat="1" hidden="1">
      <c r="A1391" s="87"/>
      <c r="G1391" s="3"/>
      <c r="J1391" s="7"/>
      <c r="L1391" s="20"/>
      <c r="M1391" s="72"/>
    </row>
    <row r="1392" spans="1:13" s="6" customFormat="1" hidden="1">
      <c r="A1392" s="87"/>
      <c r="G1392" s="3"/>
      <c r="J1392" s="7"/>
      <c r="L1392" s="20"/>
      <c r="M1392" s="72"/>
    </row>
    <row r="1393" spans="1:13" s="6" customFormat="1" hidden="1">
      <c r="A1393" s="87"/>
      <c r="G1393" s="3"/>
      <c r="J1393" s="7"/>
      <c r="L1393" s="20"/>
      <c r="M1393" s="72"/>
    </row>
    <row r="1394" spans="1:13" s="6" customFormat="1" hidden="1">
      <c r="A1394" s="87"/>
      <c r="G1394" s="3"/>
      <c r="J1394" s="7"/>
      <c r="L1394" s="20"/>
      <c r="M1394" s="72"/>
    </row>
    <row r="1395" spans="1:13" s="6" customFormat="1" hidden="1">
      <c r="A1395" s="87"/>
      <c r="G1395" s="3"/>
      <c r="J1395" s="7"/>
      <c r="L1395" s="20"/>
      <c r="M1395" s="72"/>
    </row>
    <row r="1396" spans="1:13" s="6" customFormat="1" hidden="1">
      <c r="A1396" s="87"/>
      <c r="G1396" s="3"/>
      <c r="J1396" s="7"/>
      <c r="L1396" s="20"/>
      <c r="M1396" s="72"/>
    </row>
    <row r="1397" spans="1:13" s="6" customFormat="1" hidden="1">
      <c r="A1397" s="87"/>
      <c r="G1397" s="3"/>
      <c r="J1397" s="7"/>
      <c r="L1397" s="20"/>
      <c r="M1397" s="72"/>
    </row>
    <row r="1398" spans="1:13" s="6" customFormat="1" hidden="1">
      <c r="A1398" s="87"/>
      <c r="G1398" s="3"/>
      <c r="J1398" s="7"/>
      <c r="L1398" s="20"/>
      <c r="M1398" s="72"/>
    </row>
    <row r="1399" spans="1:13" s="6" customFormat="1" hidden="1">
      <c r="A1399" s="87"/>
      <c r="G1399" s="3"/>
      <c r="J1399" s="7"/>
      <c r="L1399" s="20"/>
      <c r="M1399" s="72"/>
    </row>
    <row r="1400" spans="1:13" s="6" customFormat="1" hidden="1">
      <c r="A1400" s="87"/>
      <c r="G1400" s="3"/>
      <c r="J1400" s="7"/>
      <c r="L1400" s="20"/>
      <c r="M1400" s="72"/>
    </row>
    <row r="1401" spans="1:13" s="6" customFormat="1" hidden="1">
      <c r="A1401" s="87"/>
      <c r="G1401" s="3"/>
      <c r="J1401" s="7"/>
      <c r="L1401" s="20"/>
      <c r="M1401" s="72"/>
    </row>
    <row r="1402" spans="1:13" s="6" customFormat="1" hidden="1">
      <c r="A1402" s="87"/>
      <c r="G1402" s="3"/>
      <c r="J1402" s="7"/>
      <c r="L1402" s="20"/>
      <c r="M1402" s="72"/>
    </row>
    <row r="1403" spans="1:13" s="6" customFormat="1" hidden="1">
      <c r="A1403" s="87"/>
      <c r="G1403" s="3"/>
      <c r="J1403" s="7"/>
      <c r="L1403" s="20"/>
      <c r="M1403" s="72"/>
    </row>
    <row r="1404" spans="1:13" s="6" customFormat="1" hidden="1">
      <c r="A1404" s="87"/>
      <c r="G1404" s="3"/>
      <c r="J1404" s="7"/>
      <c r="L1404" s="20"/>
      <c r="M1404" s="72"/>
    </row>
    <row r="1405" spans="1:13" s="6" customFormat="1" hidden="1">
      <c r="A1405" s="87"/>
      <c r="G1405" s="3"/>
      <c r="J1405" s="7"/>
      <c r="L1405" s="20"/>
      <c r="M1405" s="72"/>
    </row>
    <row r="1406" spans="1:13" s="6" customFormat="1" hidden="1">
      <c r="A1406" s="87"/>
      <c r="G1406" s="3"/>
      <c r="J1406" s="7"/>
      <c r="L1406" s="20"/>
      <c r="M1406" s="72"/>
    </row>
    <row r="1407" spans="1:13" s="6" customFormat="1" hidden="1">
      <c r="A1407" s="87"/>
      <c r="G1407" s="3"/>
      <c r="J1407" s="7"/>
      <c r="L1407" s="20"/>
      <c r="M1407" s="72"/>
    </row>
    <row r="1408" spans="1:13" s="6" customFormat="1" hidden="1">
      <c r="A1408" s="87"/>
      <c r="G1408" s="3"/>
      <c r="J1408" s="7"/>
      <c r="L1408" s="20"/>
      <c r="M1408" s="72"/>
    </row>
    <row r="1409" spans="1:13" s="6" customFormat="1" hidden="1">
      <c r="A1409" s="87"/>
      <c r="G1409" s="3"/>
      <c r="J1409" s="7"/>
      <c r="L1409" s="20"/>
      <c r="M1409" s="72"/>
    </row>
    <row r="1410" spans="1:13" s="6" customFormat="1" hidden="1">
      <c r="A1410" s="87"/>
      <c r="G1410" s="3"/>
      <c r="J1410" s="7"/>
      <c r="L1410" s="20"/>
      <c r="M1410" s="72"/>
    </row>
    <row r="1411" spans="1:13" s="6" customFormat="1" hidden="1">
      <c r="A1411" s="87"/>
      <c r="G1411" s="3"/>
      <c r="J1411" s="7"/>
      <c r="L1411" s="20"/>
      <c r="M1411" s="72"/>
    </row>
    <row r="1412" spans="1:13" s="6" customFormat="1" hidden="1">
      <c r="A1412" s="87"/>
      <c r="G1412" s="3"/>
      <c r="J1412" s="7"/>
      <c r="L1412" s="20"/>
      <c r="M1412" s="72"/>
    </row>
    <row r="1413" spans="1:13" s="6" customFormat="1" hidden="1">
      <c r="A1413" s="87"/>
      <c r="G1413" s="3"/>
      <c r="J1413" s="7"/>
      <c r="L1413" s="20"/>
      <c r="M1413" s="72"/>
    </row>
    <row r="1414" spans="1:13" s="6" customFormat="1" hidden="1">
      <c r="A1414" s="87"/>
      <c r="G1414" s="3"/>
      <c r="J1414" s="7"/>
      <c r="L1414" s="20"/>
      <c r="M1414" s="72"/>
    </row>
    <row r="1415" spans="1:13" s="6" customFormat="1" hidden="1">
      <c r="A1415" s="87"/>
      <c r="G1415" s="3"/>
      <c r="J1415" s="7"/>
      <c r="L1415" s="20"/>
      <c r="M1415" s="72"/>
    </row>
    <row r="1416" spans="1:13" s="6" customFormat="1" hidden="1">
      <c r="A1416" s="87"/>
      <c r="G1416" s="3"/>
      <c r="J1416" s="7"/>
      <c r="L1416" s="20"/>
      <c r="M1416" s="72"/>
    </row>
    <row r="1417" spans="1:13" s="6" customFormat="1" hidden="1">
      <c r="A1417" s="87"/>
      <c r="G1417" s="3"/>
      <c r="J1417" s="7"/>
      <c r="L1417" s="20"/>
      <c r="M1417" s="72"/>
    </row>
    <row r="1418" spans="1:13" s="6" customFormat="1" hidden="1">
      <c r="A1418" s="87"/>
      <c r="G1418" s="3"/>
      <c r="J1418" s="7"/>
      <c r="L1418" s="20"/>
      <c r="M1418" s="72"/>
    </row>
    <row r="1419" spans="1:13" s="6" customFormat="1" hidden="1">
      <c r="A1419" s="87"/>
      <c r="G1419" s="3"/>
      <c r="J1419" s="7"/>
      <c r="L1419" s="20"/>
      <c r="M1419" s="72"/>
    </row>
    <row r="1420" spans="1:13" s="6" customFormat="1" hidden="1">
      <c r="A1420" s="87"/>
      <c r="G1420" s="3"/>
      <c r="J1420" s="7"/>
      <c r="L1420" s="20"/>
      <c r="M1420" s="72"/>
    </row>
    <row r="1421" spans="1:13" s="6" customFormat="1" hidden="1">
      <c r="A1421" s="87"/>
      <c r="G1421" s="3"/>
      <c r="J1421" s="7"/>
      <c r="L1421" s="20"/>
      <c r="M1421" s="72"/>
    </row>
    <row r="1422" spans="1:13" s="6" customFormat="1" hidden="1">
      <c r="A1422" s="87"/>
      <c r="G1422" s="3"/>
      <c r="J1422" s="7"/>
      <c r="L1422" s="20"/>
      <c r="M1422" s="72"/>
    </row>
    <row r="1423" spans="1:13" s="6" customFormat="1" hidden="1">
      <c r="A1423" s="87"/>
      <c r="G1423" s="3"/>
      <c r="J1423" s="7"/>
      <c r="L1423" s="20"/>
      <c r="M1423" s="72"/>
    </row>
    <row r="1424" spans="1:13" s="6" customFormat="1" hidden="1">
      <c r="A1424" s="87"/>
      <c r="G1424" s="3"/>
      <c r="J1424" s="7"/>
      <c r="L1424" s="20"/>
      <c r="M1424" s="72"/>
    </row>
    <row r="1425" spans="1:13" s="6" customFormat="1" hidden="1">
      <c r="A1425" s="87"/>
      <c r="G1425" s="3"/>
      <c r="J1425" s="7"/>
      <c r="L1425" s="20"/>
      <c r="M1425" s="72"/>
    </row>
    <row r="1426" spans="1:13" s="6" customFormat="1" hidden="1">
      <c r="A1426" s="87"/>
      <c r="G1426" s="3"/>
      <c r="J1426" s="7"/>
      <c r="L1426" s="20"/>
      <c r="M1426" s="72"/>
    </row>
    <row r="1427" spans="1:13" s="6" customFormat="1" hidden="1">
      <c r="A1427" s="87"/>
      <c r="G1427" s="3"/>
      <c r="J1427" s="7"/>
      <c r="L1427" s="20"/>
      <c r="M1427" s="72"/>
    </row>
    <row r="1428" spans="1:13" s="6" customFormat="1" hidden="1">
      <c r="A1428" s="87"/>
      <c r="G1428" s="3"/>
      <c r="J1428" s="7"/>
      <c r="L1428" s="20"/>
      <c r="M1428" s="72"/>
    </row>
    <row r="1429" spans="1:13" s="6" customFormat="1" hidden="1">
      <c r="A1429" s="87"/>
      <c r="G1429" s="3"/>
      <c r="J1429" s="7"/>
      <c r="L1429" s="20"/>
      <c r="M1429" s="72"/>
    </row>
    <row r="1430" spans="1:13" s="6" customFormat="1" hidden="1">
      <c r="A1430" s="87"/>
      <c r="G1430" s="3"/>
      <c r="J1430" s="7"/>
      <c r="L1430" s="20"/>
      <c r="M1430" s="72"/>
    </row>
    <row r="1431" spans="1:13" s="6" customFormat="1" hidden="1">
      <c r="A1431" s="87"/>
      <c r="G1431" s="3"/>
      <c r="J1431" s="7"/>
      <c r="L1431" s="20"/>
      <c r="M1431" s="72"/>
    </row>
    <row r="1432" spans="1:13" s="6" customFormat="1" hidden="1">
      <c r="A1432" s="87"/>
      <c r="G1432" s="3"/>
      <c r="J1432" s="7"/>
      <c r="L1432" s="20"/>
      <c r="M1432" s="72"/>
    </row>
    <row r="1433" spans="1:13" s="6" customFormat="1" hidden="1">
      <c r="A1433" s="87"/>
      <c r="G1433" s="3"/>
      <c r="J1433" s="7"/>
      <c r="L1433" s="20"/>
      <c r="M1433" s="72"/>
    </row>
    <row r="1434" spans="1:13" s="6" customFormat="1" hidden="1">
      <c r="A1434" s="87"/>
      <c r="G1434" s="3"/>
      <c r="J1434" s="7"/>
      <c r="L1434" s="20"/>
      <c r="M1434" s="72"/>
    </row>
    <row r="1435" spans="1:13" s="6" customFormat="1" hidden="1">
      <c r="A1435" s="87"/>
      <c r="G1435" s="3"/>
      <c r="J1435" s="7"/>
      <c r="L1435" s="20"/>
      <c r="M1435" s="72"/>
    </row>
    <row r="1436" spans="1:13" s="6" customFormat="1" hidden="1">
      <c r="A1436" s="87"/>
      <c r="G1436" s="3"/>
      <c r="J1436" s="7"/>
      <c r="L1436" s="20"/>
      <c r="M1436" s="72"/>
    </row>
    <row r="1437" spans="1:13" s="6" customFormat="1" hidden="1">
      <c r="A1437" s="87"/>
      <c r="G1437" s="3"/>
      <c r="J1437" s="7"/>
      <c r="L1437" s="20"/>
      <c r="M1437" s="72"/>
    </row>
    <row r="1438" spans="1:13" s="6" customFormat="1" hidden="1">
      <c r="A1438" s="87"/>
      <c r="G1438" s="3"/>
      <c r="J1438" s="7"/>
      <c r="L1438" s="20"/>
      <c r="M1438" s="72"/>
    </row>
    <row r="1439" spans="1:13" s="6" customFormat="1" hidden="1">
      <c r="A1439" s="87"/>
      <c r="G1439" s="3"/>
      <c r="J1439" s="7"/>
      <c r="L1439" s="20"/>
      <c r="M1439" s="72"/>
    </row>
    <row r="1440" spans="1:13" s="6" customFormat="1" hidden="1">
      <c r="A1440" s="87"/>
      <c r="G1440" s="3"/>
      <c r="J1440" s="7"/>
      <c r="L1440" s="20"/>
      <c r="M1440" s="72"/>
    </row>
    <row r="1441" spans="1:13" s="6" customFormat="1" hidden="1">
      <c r="A1441" s="87"/>
      <c r="G1441" s="3"/>
      <c r="J1441" s="7"/>
      <c r="L1441" s="20"/>
      <c r="M1441" s="72"/>
    </row>
    <row r="1442" spans="1:13" s="6" customFormat="1" hidden="1">
      <c r="A1442" s="87"/>
      <c r="G1442" s="3"/>
      <c r="J1442" s="7"/>
      <c r="L1442" s="20"/>
      <c r="M1442" s="72"/>
    </row>
    <row r="1443" spans="1:13" s="6" customFormat="1" hidden="1">
      <c r="A1443" s="87"/>
      <c r="G1443" s="3"/>
      <c r="J1443" s="7"/>
      <c r="L1443" s="20"/>
      <c r="M1443" s="72"/>
    </row>
    <row r="1444" spans="1:13" s="6" customFormat="1" hidden="1">
      <c r="A1444" s="87"/>
      <c r="G1444" s="3"/>
      <c r="J1444" s="7"/>
      <c r="L1444" s="20"/>
      <c r="M1444" s="72"/>
    </row>
    <row r="1445" spans="1:13" s="6" customFormat="1" hidden="1">
      <c r="A1445" s="87"/>
      <c r="G1445" s="3"/>
      <c r="J1445" s="7"/>
      <c r="L1445" s="20"/>
      <c r="M1445" s="72"/>
    </row>
    <row r="1446" spans="1:13" s="6" customFormat="1" hidden="1">
      <c r="A1446" s="87"/>
      <c r="G1446" s="3"/>
      <c r="J1446" s="7"/>
      <c r="L1446" s="20"/>
      <c r="M1446" s="72"/>
    </row>
    <row r="1447" spans="1:13" s="6" customFormat="1" hidden="1">
      <c r="A1447" s="87"/>
      <c r="G1447" s="3"/>
      <c r="J1447" s="7"/>
      <c r="L1447" s="20"/>
      <c r="M1447" s="72"/>
    </row>
    <row r="1448" spans="1:13" s="6" customFormat="1" hidden="1">
      <c r="A1448" s="87"/>
      <c r="G1448" s="3"/>
      <c r="J1448" s="7"/>
      <c r="L1448" s="20"/>
      <c r="M1448" s="72"/>
    </row>
    <row r="1449" spans="1:13" s="6" customFormat="1" hidden="1">
      <c r="A1449" s="87"/>
      <c r="G1449" s="3"/>
      <c r="J1449" s="7"/>
      <c r="L1449" s="20"/>
      <c r="M1449" s="72"/>
    </row>
    <row r="1450" spans="1:13" s="6" customFormat="1" hidden="1">
      <c r="A1450" s="87"/>
      <c r="G1450" s="3"/>
      <c r="J1450" s="7"/>
      <c r="L1450" s="20"/>
      <c r="M1450" s="72"/>
    </row>
    <row r="1451" spans="1:13" s="6" customFormat="1" hidden="1">
      <c r="A1451" s="87"/>
      <c r="G1451" s="3"/>
      <c r="J1451" s="7"/>
      <c r="L1451" s="20"/>
      <c r="M1451" s="72"/>
    </row>
    <row r="1452" spans="1:13" s="6" customFormat="1" hidden="1">
      <c r="A1452" s="87"/>
      <c r="G1452" s="3"/>
      <c r="J1452" s="7"/>
      <c r="L1452" s="20"/>
      <c r="M1452" s="72"/>
    </row>
    <row r="1453" spans="1:13" s="6" customFormat="1" hidden="1">
      <c r="A1453" s="87"/>
      <c r="G1453" s="3"/>
      <c r="J1453" s="7"/>
      <c r="L1453" s="20"/>
      <c r="M1453" s="72"/>
    </row>
    <row r="1454" spans="1:13" s="6" customFormat="1" hidden="1">
      <c r="A1454" s="87"/>
      <c r="G1454" s="3"/>
      <c r="J1454" s="7"/>
      <c r="L1454" s="20"/>
      <c r="M1454" s="72"/>
    </row>
    <row r="1455" spans="1:13" s="6" customFormat="1" hidden="1">
      <c r="A1455" s="87"/>
      <c r="G1455" s="3"/>
      <c r="J1455" s="7"/>
      <c r="L1455" s="20"/>
      <c r="M1455" s="72"/>
    </row>
    <row r="1456" spans="1:13" s="6" customFormat="1" hidden="1">
      <c r="A1456" s="87"/>
      <c r="G1456" s="3"/>
      <c r="J1456" s="7"/>
      <c r="L1456" s="20"/>
      <c r="M1456" s="72"/>
    </row>
    <row r="1457" spans="1:13" s="6" customFormat="1" hidden="1">
      <c r="A1457" s="87"/>
      <c r="G1457" s="3"/>
      <c r="J1457" s="7"/>
      <c r="L1457" s="20"/>
      <c r="M1457" s="72"/>
    </row>
    <row r="1458" spans="1:13" s="6" customFormat="1" hidden="1">
      <c r="A1458" s="87"/>
      <c r="G1458" s="3"/>
      <c r="J1458" s="7"/>
      <c r="L1458" s="20"/>
      <c r="M1458" s="72"/>
    </row>
    <row r="1459" spans="1:13" s="6" customFormat="1" hidden="1">
      <c r="A1459" s="87"/>
      <c r="G1459" s="3"/>
      <c r="J1459" s="7"/>
      <c r="L1459" s="20"/>
      <c r="M1459" s="72"/>
    </row>
    <row r="1460" spans="1:13" s="6" customFormat="1" hidden="1">
      <c r="A1460" s="87"/>
      <c r="G1460" s="3"/>
      <c r="J1460" s="7"/>
      <c r="L1460" s="20"/>
      <c r="M1460" s="72"/>
    </row>
    <row r="1461" spans="1:13" s="6" customFormat="1" hidden="1">
      <c r="A1461" s="87"/>
      <c r="G1461" s="3"/>
      <c r="J1461" s="7"/>
      <c r="L1461" s="20"/>
      <c r="M1461" s="72"/>
    </row>
    <row r="1462" spans="1:13" s="6" customFormat="1" hidden="1">
      <c r="A1462" s="87"/>
      <c r="G1462" s="3"/>
      <c r="J1462" s="7"/>
      <c r="L1462" s="20"/>
      <c r="M1462" s="72"/>
    </row>
    <row r="1463" spans="1:13" s="6" customFormat="1" hidden="1">
      <c r="A1463" s="87"/>
      <c r="G1463" s="3"/>
      <c r="J1463" s="7"/>
      <c r="L1463" s="20"/>
      <c r="M1463" s="72"/>
    </row>
    <row r="1464" spans="1:13" s="6" customFormat="1" hidden="1">
      <c r="A1464" s="87"/>
      <c r="G1464" s="3"/>
      <c r="J1464" s="7"/>
      <c r="L1464" s="20"/>
      <c r="M1464" s="72"/>
    </row>
    <row r="1465" spans="1:13" s="6" customFormat="1" hidden="1">
      <c r="A1465" s="87"/>
      <c r="G1465" s="3"/>
      <c r="J1465" s="7"/>
      <c r="L1465" s="20"/>
      <c r="M1465" s="72"/>
    </row>
    <row r="1466" spans="1:13" s="6" customFormat="1" hidden="1">
      <c r="A1466" s="87"/>
      <c r="G1466" s="3"/>
      <c r="J1466" s="7"/>
      <c r="L1466" s="20"/>
      <c r="M1466" s="72"/>
    </row>
    <row r="1467" spans="1:13" s="6" customFormat="1" hidden="1">
      <c r="A1467" s="87"/>
      <c r="G1467" s="3"/>
      <c r="J1467" s="7"/>
      <c r="L1467" s="20"/>
      <c r="M1467" s="72"/>
    </row>
    <row r="1468" spans="1:13" s="6" customFormat="1" hidden="1">
      <c r="A1468" s="87"/>
      <c r="G1468" s="3"/>
      <c r="J1468" s="7"/>
      <c r="L1468" s="20"/>
      <c r="M1468" s="72"/>
    </row>
    <row r="1469" spans="1:13" s="6" customFormat="1" hidden="1">
      <c r="A1469" s="87"/>
      <c r="G1469" s="3"/>
      <c r="J1469" s="7"/>
      <c r="L1469" s="20"/>
      <c r="M1469" s="72"/>
    </row>
    <row r="1470" spans="1:13" s="6" customFormat="1" hidden="1">
      <c r="A1470" s="87"/>
      <c r="G1470" s="3"/>
      <c r="J1470" s="7"/>
      <c r="L1470" s="20"/>
      <c r="M1470" s="72"/>
    </row>
    <row r="1471" spans="1:13" s="6" customFormat="1" hidden="1">
      <c r="A1471" s="87"/>
      <c r="G1471" s="3"/>
      <c r="J1471" s="7"/>
      <c r="L1471" s="20"/>
      <c r="M1471" s="72"/>
    </row>
    <row r="1472" spans="1:13" s="6" customFormat="1" hidden="1">
      <c r="A1472" s="87"/>
      <c r="G1472" s="3"/>
      <c r="J1472" s="7"/>
      <c r="L1472" s="20"/>
      <c r="M1472" s="72"/>
    </row>
    <row r="1473" spans="1:13" s="6" customFormat="1" hidden="1">
      <c r="A1473" s="87"/>
      <c r="G1473" s="3"/>
      <c r="J1473" s="7"/>
      <c r="L1473" s="20"/>
      <c r="M1473" s="72"/>
    </row>
    <row r="1474" spans="1:13" s="6" customFormat="1" hidden="1">
      <c r="A1474" s="87"/>
      <c r="G1474" s="3"/>
      <c r="J1474" s="7"/>
      <c r="L1474" s="20"/>
      <c r="M1474" s="72"/>
    </row>
    <row r="1475" spans="1:13" s="6" customFormat="1" hidden="1">
      <c r="A1475" s="87"/>
      <c r="G1475" s="3"/>
      <c r="J1475" s="7"/>
      <c r="L1475" s="20"/>
      <c r="M1475" s="72"/>
    </row>
    <row r="1476" spans="1:13" s="6" customFormat="1" hidden="1">
      <c r="A1476" s="87"/>
      <c r="G1476" s="3"/>
      <c r="J1476" s="7"/>
      <c r="L1476" s="20"/>
      <c r="M1476" s="72"/>
    </row>
    <row r="1477" spans="1:13" s="6" customFormat="1" hidden="1">
      <c r="A1477" s="87"/>
      <c r="G1477" s="3"/>
      <c r="J1477" s="7"/>
      <c r="L1477" s="20"/>
      <c r="M1477" s="72"/>
    </row>
    <row r="1478" spans="1:13" s="6" customFormat="1" hidden="1">
      <c r="A1478" s="87"/>
      <c r="G1478" s="3"/>
      <c r="J1478" s="7"/>
      <c r="L1478" s="20"/>
      <c r="M1478" s="72"/>
    </row>
    <row r="1479" spans="1:13" s="6" customFormat="1" hidden="1">
      <c r="A1479" s="87"/>
      <c r="G1479" s="3"/>
      <c r="J1479" s="7"/>
      <c r="L1479" s="20"/>
      <c r="M1479" s="72"/>
    </row>
    <row r="1480" spans="1:13" s="6" customFormat="1" hidden="1">
      <c r="A1480" s="87"/>
      <c r="G1480" s="3"/>
      <c r="J1480" s="7"/>
      <c r="L1480" s="20"/>
      <c r="M1480" s="72"/>
    </row>
    <row r="1481" spans="1:13" s="6" customFormat="1" hidden="1">
      <c r="A1481" s="87"/>
      <c r="G1481" s="3"/>
      <c r="J1481" s="7"/>
      <c r="L1481" s="20"/>
      <c r="M1481" s="72"/>
    </row>
    <row r="1482" spans="1:13" s="6" customFormat="1" hidden="1">
      <c r="A1482" s="87"/>
      <c r="G1482" s="3"/>
      <c r="J1482" s="7"/>
      <c r="L1482" s="20"/>
      <c r="M1482" s="72"/>
    </row>
    <row r="1483" spans="1:13" s="6" customFormat="1" hidden="1">
      <c r="A1483" s="87"/>
      <c r="G1483" s="3"/>
      <c r="J1483" s="7"/>
      <c r="L1483" s="20"/>
      <c r="M1483" s="72"/>
    </row>
    <row r="1484" spans="1:13" s="6" customFormat="1" hidden="1">
      <c r="A1484" s="87"/>
      <c r="G1484" s="3"/>
      <c r="J1484" s="7"/>
      <c r="L1484" s="20"/>
      <c r="M1484" s="72"/>
    </row>
    <row r="1485" spans="1:13" s="6" customFormat="1" hidden="1">
      <c r="A1485" s="87"/>
      <c r="G1485" s="3"/>
      <c r="J1485" s="7"/>
      <c r="L1485" s="20"/>
      <c r="M1485" s="72"/>
    </row>
    <row r="1486" spans="1:13" s="6" customFormat="1" hidden="1">
      <c r="A1486" s="87"/>
      <c r="G1486" s="3"/>
      <c r="J1486" s="7"/>
      <c r="L1486" s="20"/>
      <c r="M1486" s="72"/>
    </row>
    <row r="1487" spans="1:13" s="6" customFormat="1" hidden="1">
      <c r="A1487" s="87"/>
      <c r="G1487" s="3"/>
      <c r="J1487" s="7"/>
      <c r="L1487" s="20"/>
      <c r="M1487" s="72"/>
    </row>
    <row r="1488" spans="1:13" s="6" customFormat="1" hidden="1">
      <c r="A1488" s="87"/>
      <c r="G1488" s="3"/>
      <c r="J1488" s="7"/>
      <c r="L1488" s="20"/>
      <c r="M1488" s="72"/>
    </row>
    <row r="1489" spans="1:13" s="6" customFormat="1" hidden="1">
      <c r="A1489" s="87"/>
      <c r="G1489" s="3"/>
      <c r="J1489" s="7"/>
      <c r="L1489" s="20"/>
      <c r="M1489" s="72"/>
    </row>
    <row r="1490" spans="1:13" s="6" customFormat="1" hidden="1">
      <c r="A1490" s="87"/>
      <c r="G1490" s="3"/>
      <c r="J1490" s="7"/>
      <c r="L1490" s="20"/>
      <c r="M1490" s="72"/>
    </row>
    <row r="1491" spans="1:13" s="6" customFormat="1" hidden="1">
      <c r="A1491" s="87"/>
      <c r="G1491" s="3"/>
      <c r="J1491" s="7"/>
      <c r="L1491" s="20"/>
      <c r="M1491" s="72"/>
    </row>
    <row r="1492" spans="1:13" s="6" customFormat="1" hidden="1">
      <c r="A1492" s="87"/>
      <c r="G1492" s="3"/>
      <c r="J1492" s="7"/>
      <c r="L1492" s="20"/>
      <c r="M1492" s="72"/>
    </row>
    <row r="1493" spans="1:13" s="6" customFormat="1" hidden="1">
      <c r="A1493" s="87"/>
      <c r="G1493" s="3"/>
      <c r="J1493" s="7"/>
      <c r="L1493" s="20"/>
      <c r="M1493" s="72"/>
    </row>
    <row r="1494" spans="1:13" s="6" customFormat="1" hidden="1">
      <c r="A1494" s="87"/>
      <c r="G1494" s="3"/>
      <c r="J1494" s="7"/>
      <c r="L1494" s="20"/>
      <c r="M1494" s="72"/>
    </row>
    <row r="1495" spans="1:13" s="6" customFormat="1" hidden="1">
      <c r="A1495" s="87"/>
      <c r="G1495" s="3"/>
      <c r="J1495" s="7"/>
      <c r="L1495" s="20"/>
      <c r="M1495" s="72"/>
    </row>
    <row r="1496" spans="1:13" s="6" customFormat="1" hidden="1">
      <c r="A1496" s="87"/>
      <c r="G1496" s="3"/>
      <c r="J1496" s="7"/>
      <c r="L1496" s="20"/>
      <c r="M1496" s="72"/>
    </row>
    <row r="1497" spans="1:13" s="6" customFormat="1" hidden="1">
      <c r="A1497" s="87"/>
      <c r="G1497" s="3"/>
      <c r="J1497" s="7"/>
      <c r="L1497" s="20"/>
      <c r="M1497" s="72"/>
    </row>
    <row r="1498" spans="1:13" s="6" customFormat="1" hidden="1">
      <c r="A1498" s="87"/>
      <c r="G1498" s="3"/>
      <c r="J1498" s="7"/>
      <c r="L1498" s="20"/>
      <c r="M1498" s="72"/>
    </row>
    <row r="1499" spans="1:13" s="6" customFormat="1" hidden="1">
      <c r="A1499" s="87"/>
      <c r="G1499" s="3"/>
      <c r="J1499" s="7"/>
      <c r="L1499" s="20"/>
      <c r="M1499" s="72"/>
    </row>
    <row r="1500" spans="1:13" s="6" customFormat="1" hidden="1">
      <c r="A1500" s="87"/>
      <c r="G1500" s="3"/>
      <c r="J1500" s="7"/>
      <c r="L1500" s="20"/>
      <c r="M1500" s="72"/>
    </row>
    <row r="1501" spans="1:13" s="6" customFormat="1" hidden="1">
      <c r="A1501" s="87"/>
      <c r="G1501" s="3"/>
      <c r="J1501" s="7"/>
      <c r="L1501" s="20"/>
      <c r="M1501" s="72"/>
    </row>
    <row r="1502" spans="1:13" s="6" customFormat="1" hidden="1">
      <c r="A1502" s="87"/>
      <c r="G1502" s="3"/>
      <c r="J1502" s="7"/>
      <c r="L1502" s="20"/>
      <c r="M1502" s="72"/>
    </row>
    <row r="1503" spans="1:13" s="6" customFormat="1" hidden="1">
      <c r="A1503" s="87"/>
      <c r="G1503" s="3"/>
      <c r="J1503" s="7"/>
      <c r="L1503" s="20"/>
      <c r="M1503" s="72"/>
    </row>
    <row r="1504" spans="1:13" s="6" customFormat="1" hidden="1">
      <c r="A1504" s="87"/>
      <c r="G1504" s="3"/>
      <c r="J1504" s="7"/>
      <c r="L1504" s="20"/>
      <c r="M1504" s="72"/>
    </row>
    <row r="1505" spans="1:13" s="6" customFormat="1" hidden="1">
      <c r="A1505" s="87"/>
      <c r="G1505" s="3"/>
      <c r="J1505" s="7"/>
      <c r="L1505" s="20"/>
      <c r="M1505" s="72"/>
    </row>
    <row r="1506" spans="1:13" s="6" customFormat="1" hidden="1">
      <c r="A1506" s="87"/>
      <c r="G1506" s="3"/>
      <c r="J1506" s="7"/>
      <c r="L1506" s="20"/>
      <c r="M1506" s="72"/>
    </row>
    <row r="1507" spans="1:13" s="6" customFormat="1" hidden="1">
      <c r="A1507" s="87"/>
      <c r="G1507" s="3"/>
      <c r="J1507" s="7"/>
      <c r="L1507" s="20"/>
      <c r="M1507" s="72"/>
    </row>
    <row r="1508" spans="1:13" s="6" customFormat="1" hidden="1">
      <c r="A1508" s="87"/>
      <c r="G1508" s="3"/>
      <c r="J1508" s="7"/>
      <c r="L1508" s="20"/>
      <c r="M1508" s="72"/>
    </row>
    <row r="1509" spans="1:13" s="6" customFormat="1" hidden="1">
      <c r="A1509" s="87"/>
      <c r="G1509" s="3"/>
      <c r="J1509" s="7"/>
      <c r="L1509" s="20"/>
      <c r="M1509" s="72"/>
    </row>
    <row r="1510" spans="1:13" s="6" customFormat="1" hidden="1">
      <c r="A1510" s="87"/>
      <c r="G1510" s="3"/>
      <c r="J1510" s="7"/>
      <c r="L1510" s="20"/>
      <c r="M1510" s="72"/>
    </row>
    <row r="1511" spans="1:13" s="6" customFormat="1" hidden="1">
      <c r="A1511" s="87"/>
      <c r="G1511" s="3"/>
      <c r="J1511" s="7"/>
      <c r="L1511" s="20"/>
      <c r="M1511" s="72"/>
    </row>
    <row r="1512" spans="1:13" s="6" customFormat="1" hidden="1">
      <c r="A1512" s="87"/>
      <c r="G1512" s="3"/>
      <c r="J1512" s="7"/>
      <c r="L1512" s="20"/>
      <c r="M1512" s="72"/>
    </row>
    <row r="1513" spans="1:13" s="6" customFormat="1" hidden="1">
      <c r="A1513" s="87"/>
      <c r="G1513" s="3"/>
      <c r="J1513" s="7"/>
      <c r="L1513" s="20"/>
      <c r="M1513" s="72"/>
    </row>
    <row r="1514" spans="1:13" s="6" customFormat="1" hidden="1">
      <c r="A1514" s="87"/>
      <c r="G1514" s="3"/>
      <c r="J1514" s="7"/>
      <c r="L1514" s="20"/>
      <c r="M1514" s="72"/>
    </row>
    <row r="1515" spans="1:13" s="6" customFormat="1" hidden="1">
      <c r="A1515" s="87"/>
      <c r="G1515" s="3"/>
      <c r="J1515" s="7"/>
      <c r="L1515" s="20"/>
      <c r="M1515" s="72"/>
    </row>
    <row r="1516" spans="1:13" s="6" customFormat="1" hidden="1">
      <c r="A1516" s="87"/>
      <c r="G1516" s="3"/>
      <c r="J1516" s="7"/>
      <c r="L1516" s="20"/>
      <c r="M1516" s="72"/>
    </row>
    <row r="1517" spans="1:13" s="6" customFormat="1" hidden="1">
      <c r="A1517" s="87"/>
      <c r="G1517" s="3"/>
      <c r="J1517" s="7"/>
      <c r="L1517" s="20"/>
      <c r="M1517" s="72"/>
    </row>
    <row r="1518" spans="1:13" s="6" customFormat="1" hidden="1">
      <c r="A1518" s="87"/>
      <c r="G1518" s="3"/>
      <c r="J1518" s="7"/>
      <c r="L1518" s="20"/>
      <c r="M1518" s="72"/>
    </row>
    <row r="1519" spans="1:13" s="6" customFormat="1" hidden="1">
      <c r="A1519" s="87"/>
      <c r="G1519" s="3"/>
      <c r="J1519" s="7"/>
      <c r="L1519" s="20"/>
      <c r="M1519" s="72"/>
    </row>
    <row r="1520" spans="1:13" s="6" customFormat="1" hidden="1">
      <c r="A1520" s="87"/>
      <c r="G1520" s="3"/>
      <c r="J1520" s="7"/>
      <c r="L1520" s="20"/>
      <c r="M1520" s="72"/>
    </row>
    <row r="1521" spans="1:13" s="6" customFormat="1" hidden="1">
      <c r="A1521" s="87"/>
      <c r="G1521" s="3"/>
      <c r="J1521" s="7"/>
      <c r="L1521" s="20"/>
      <c r="M1521" s="72"/>
    </row>
    <row r="1522" spans="1:13" s="6" customFormat="1" hidden="1">
      <c r="A1522" s="87"/>
      <c r="G1522" s="3"/>
      <c r="J1522" s="7"/>
      <c r="L1522" s="20"/>
      <c r="M1522" s="72"/>
    </row>
    <row r="1523" spans="1:13" s="6" customFormat="1" hidden="1">
      <c r="A1523" s="87"/>
      <c r="G1523" s="3"/>
      <c r="J1523" s="7"/>
      <c r="L1523" s="20"/>
      <c r="M1523" s="72"/>
    </row>
    <row r="1524" spans="1:13" s="6" customFormat="1" hidden="1">
      <c r="A1524" s="87"/>
      <c r="G1524" s="3"/>
      <c r="J1524" s="7"/>
      <c r="L1524" s="20"/>
      <c r="M1524" s="72"/>
    </row>
    <row r="1525" spans="1:13" s="6" customFormat="1" hidden="1">
      <c r="A1525" s="87"/>
      <c r="G1525" s="3"/>
      <c r="J1525" s="7"/>
      <c r="L1525" s="20"/>
      <c r="M1525" s="72"/>
    </row>
    <row r="1526" spans="1:13" s="6" customFormat="1" hidden="1">
      <c r="A1526" s="87"/>
      <c r="G1526" s="3"/>
      <c r="J1526" s="7"/>
      <c r="L1526" s="20"/>
      <c r="M1526" s="72"/>
    </row>
    <row r="1527" spans="1:13" s="6" customFormat="1" hidden="1">
      <c r="A1527" s="87"/>
      <c r="G1527" s="3"/>
      <c r="J1527" s="7"/>
      <c r="L1527" s="20"/>
      <c r="M1527" s="72"/>
    </row>
    <row r="1528" spans="1:13" s="6" customFormat="1" hidden="1">
      <c r="A1528" s="87"/>
      <c r="G1528" s="3"/>
      <c r="J1528" s="7"/>
      <c r="L1528" s="20"/>
      <c r="M1528" s="72"/>
    </row>
    <row r="1529" spans="1:13" s="6" customFormat="1" hidden="1">
      <c r="A1529" s="87"/>
      <c r="G1529" s="3"/>
      <c r="J1529" s="7"/>
      <c r="L1529" s="20"/>
      <c r="M1529" s="72"/>
    </row>
    <row r="1530" spans="1:13" s="6" customFormat="1" hidden="1">
      <c r="A1530" s="87"/>
      <c r="G1530" s="3"/>
      <c r="J1530" s="7"/>
      <c r="L1530" s="20"/>
      <c r="M1530" s="72"/>
    </row>
    <row r="1531" spans="1:13" s="6" customFormat="1" hidden="1">
      <c r="A1531" s="87"/>
      <c r="G1531" s="3"/>
      <c r="J1531" s="7"/>
      <c r="L1531" s="20"/>
      <c r="M1531" s="72"/>
    </row>
    <row r="1532" spans="1:13" s="6" customFormat="1" hidden="1">
      <c r="A1532" s="87"/>
      <c r="G1532" s="3"/>
      <c r="J1532" s="7"/>
      <c r="L1532" s="20"/>
      <c r="M1532" s="72"/>
    </row>
    <row r="1533" spans="1:13" s="6" customFormat="1" hidden="1">
      <c r="A1533" s="87"/>
      <c r="G1533" s="3"/>
      <c r="J1533" s="7"/>
      <c r="L1533" s="20"/>
      <c r="M1533" s="72"/>
    </row>
    <row r="1534" spans="1:13" s="6" customFormat="1" hidden="1">
      <c r="A1534" s="87"/>
      <c r="G1534" s="3"/>
      <c r="J1534" s="7"/>
      <c r="L1534" s="20"/>
      <c r="M1534" s="72"/>
    </row>
    <row r="1535" spans="1:13" s="6" customFormat="1" hidden="1">
      <c r="A1535" s="87"/>
      <c r="G1535" s="3"/>
      <c r="J1535" s="7"/>
      <c r="L1535" s="20"/>
      <c r="M1535" s="72"/>
    </row>
    <row r="1536" spans="1:13" s="6" customFormat="1" hidden="1">
      <c r="A1536" s="87"/>
      <c r="G1536" s="3"/>
      <c r="J1536" s="7"/>
      <c r="L1536" s="20"/>
      <c r="M1536" s="72"/>
    </row>
    <row r="1537" spans="1:13" s="6" customFormat="1" hidden="1">
      <c r="A1537" s="87"/>
      <c r="G1537" s="3"/>
      <c r="J1537" s="7"/>
      <c r="L1537" s="20"/>
      <c r="M1537" s="72"/>
    </row>
    <row r="1538" spans="1:13" s="6" customFormat="1" hidden="1">
      <c r="A1538" s="87"/>
      <c r="G1538" s="3"/>
      <c r="J1538" s="7"/>
      <c r="L1538" s="20"/>
      <c r="M1538" s="72"/>
    </row>
    <row r="1539" spans="1:13" s="6" customFormat="1" hidden="1">
      <c r="A1539" s="87"/>
      <c r="G1539" s="3"/>
      <c r="J1539" s="7"/>
      <c r="L1539" s="20"/>
      <c r="M1539" s="72"/>
    </row>
    <row r="1540" spans="1:13" s="6" customFormat="1" hidden="1">
      <c r="A1540" s="87"/>
      <c r="G1540" s="3"/>
      <c r="J1540" s="7"/>
      <c r="L1540" s="20"/>
      <c r="M1540" s="72"/>
    </row>
    <row r="1541" spans="1:13" s="6" customFormat="1" hidden="1">
      <c r="A1541" s="87"/>
      <c r="G1541" s="3"/>
      <c r="J1541" s="7"/>
      <c r="L1541" s="20"/>
      <c r="M1541" s="72"/>
    </row>
    <row r="1542" spans="1:13" s="6" customFormat="1" hidden="1">
      <c r="A1542" s="87"/>
      <c r="G1542" s="3"/>
      <c r="J1542" s="7"/>
      <c r="L1542" s="20"/>
      <c r="M1542" s="72"/>
    </row>
    <row r="1543" spans="1:13" s="6" customFormat="1" hidden="1">
      <c r="A1543" s="87"/>
      <c r="G1543" s="3"/>
      <c r="J1543" s="7"/>
      <c r="L1543" s="20"/>
      <c r="M1543" s="72"/>
    </row>
    <row r="1544" spans="1:13" s="6" customFormat="1" hidden="1">
      <c r="A1544" s="87"/>
      <c r="G1544" s="3"/>
      <c r="J1544" s="7"/>
      <c r="L1544" s="20"/>
      <c r="M1544" s="72"/>
    </row>
    <row r="1545" spans="1:13" s="6" customFormat="1" hidden="1">
      <c r="A1545" s="87"/>
      <c r="G1545" s="3"/>
      <c r="J1545" s="7"/>
      <c r="L1545" s="20"/>
      <c r="M1545" s="72"/>
    </row>
    <row r="1546" spans="1:13" s="6" customFormat="1" hidden="1">
      <c r="A1546" s="87"/>
      <c r="G1546" s="3"/>
      <c r="J1546" s="7"/>
      <c r="L1546" s="20"/>
      <c r="M1546" s="72"/>
    </row>
    <row r="1547" spans="1:13" s="6" customFormat="1" hidden="1">
      <c r="A1547" s="87"/>
      <c r="G1547" s="3"/>
      <c r="J1547" s="7"/>
      <c r="L1547" s="20"/>
      <c r="M1547" s="72"/>
    </row>
    <row r="1548" spans="1:13" s="6" customFormat="1" hidden="1">
      <c r="A1548" s="87"/>
      <c r="G1548" s="3"/>
      <c r="J1548" s="7"/>
      <c r="L1548" s="20"/>
      <c r="M1548" s="72"/>
    </row>
    <row r="1549" spans="1:13" s="6" customFormat="1" hidden="1">
      <c r="A1549" s="87"/>
      <c r="G1549" s="3"/>
      <c r="J1549" s="7"/>
      <c r="L1549" s="20"/>
      <c r="M1549" s="72"/>
    </row>
    <row r="1550" spans="1:13" s="6" customFormat="1" hidden="1">
      <c r="A1550" s="87"/>
      <c r="G1550" s="3"/>
      <c r="J1550" s="7"/>
      <c r="L1550" s="20"/>
      <c r="M1550" s="72"/>
    </row>
    <row r="1551" spans="1:13" s="6" customFormat="1" hidden="1">
      <c r="A1551" s="87"/>
      <c r="G1551" s="3"/>
      <c r="J1551" s="7"/>
      <c r="L1551" s="20"/>
      <c r="M1551" s="72"/>
    </row>
    <row r="1552" spans="1:13" s="6" customFormat="1" hidden="1">
      <c r="A1552" s="87"/>
      <c r="G1552" s="3"/>
      <c r="J1552" s="7"/>
      <c r="L1552" s="20"/>
      <c r="M1552" s="72"/>
    </row>
    <row r="1553" spans="1:13" s="6" customFormat="1" hidden="1">
      <c r="A1553" s="87"/>
      <c r="G1553" s="3"/>
      <c r="J1553" s="7"/>
      <c r="L1553" s="20"/>
      <c r="M1553" s="72"/>
    </row>
    <row r="1554" spans="1:13" s="6" customFormat="1" hidden="1">
      <c r="A1554" s="87"/>
      <c r="G1554" s="3"/>
      <c r="J1554" s="7"/>
      <c r="L1554" s="20"/>
      <c r="M1554" s="72"/>
    </row>
    <row r="1555" spans="1:13" s="6" customFormat="1" hidden="1">
      <c r="A1555" s="87"/>
      <c r="G1555" s="3"/>
      <c r="J1555" s="7"/>
      <c r="L1555" s="20"/>
      <c r="M1555" s="72"/>
    </row>
    <row r="1556" spans="1:13" s="6" customFormat="1" hidden="1">
      <c r="A1556" s="87"/>
      <c r="G1556" s="3"/>
      <c r="J1556" s="7"/>
      <c r="L1556" s="20"/>
      <c r="M1556" s="72"/>
    </row>
    <row r="1557" spans="1:13" s="6" customFormat="1" hidden="1">
      <c r="A1557" s="87"/>
      <c r="G1557" s="3"/>
      <c r="J1557" s="7"/>
      <c r="L1557" s="20"/>
      <c r="M1557" s="72"/>
    </row>
    <row r="1558" spans="1:13" s="6" customFormat="1" hidden="1">
      <c r="A1558" s="87"/>
      <c r="G1558" s="3"/>
      <c r="J1558" s="7"/>
      <c r="L1558" s="20"/>
      <c r="M1558" s="72"/>
    </row>
    <row r="1559" spans="1:13" s="6" customFormat="1" hidden="1">
      <c r="A1559" s="87"/>
      <c r="G1559" s="3"/>
      <c r="J1559" s="7"/>
      <c r="L1559" s="20"/>
      <c r="M1559" s="72"/>
    </row>
    <row r="1560" spans="1:13" s="6" customFormat="1" hidden="1">
      <c r="A1560" s="87"/>
      <c r="G1560" s="3"/>
      <c r="J1560" s="7"/>
      <c r="L1560" s="20"/>
      <c r="M1560" s="72"/>
    </row>
    <row r="1561" spans="1:13" s="6" customFormat="1" hidden="1">
      <c r="A1561" s="87"/>
      <c r="G1561" s="3"/>
      <c r="J1561" s="7"/>
      <c r="L1561" s="20"/>
      <c r="M1561" s="72"/>
    </row>
    <row r="1562" spans="1:13" s="6" customFormat="1" hidden="1">
      <c r="A1562" s="87"/>
      <c r="G1562" s="3"/>
      <c r="J1562" s="7"/>
      <c r="L1562" s="20"/>
      <c r="M1562" s="72"/>
    </row>
    <row r="1563" spans="1:13" s="6" customFormat="1" hidden="1">
      <c r="A1563" s="87"/>
      <c r="G1563" s="3"/>
      <c r="J1563" s="7"/>
      <c r="L1563" s="20"/>
      <c r="M1563" s="72"/>
    </row>
    <row r="1564" spans="1:13" s="6" customFormat="1" hidden="1">
      <c r="A1564" s="87"/>
      <c r="G1564" s="3"/>
      <c r="J1564" s="7"/>
      <c r="L1564" s="20"/>
      <c r="M1564" s="72"/>
    </row>
    <row r="1565" spans="1:13" s="6" customFormat="1" hidden="1">
      <c r="A1565" s="87"/>
      <c r="G1565" s="3"/>
      <c r="J1565" s="7"/>
      <c r="L1565" s="20"/>
      <c r="M1565" s="72"/>
    </row>
    <row r="1566" spans="1:13" s="6" customFormat="1" hidden="1">
      <c r="A1566" s="87"/>
      <c r="G1566" s="3"/>
      <c r="J1566" s="7"/>
      <c r="L1566" s="20"/>
      <c r="M1566" s="72"/>
    </row>
    <row r="1567" spans="1:13" s="6" customFormat="1" hidden="1">
      <c r="A1567" s="87"/>
      <c r="G1567" s="3"/>
      <c r="J1567" s="7"/>
      <c r="L1567" s="20"/>
      <c r="M1567" s="72"/>
    </row>
    <row r="1568" spans="1:13" s="6" customFormat="1" hidden="1">
      <c r="A1568" s="87"/>
      <c r="G1568" s="3"/>
      <c r="J1568" s="7"/>
      <c r="L1568" s="20"/>
      <c r="M1568" s="72"/>
    </row>
    <row r="1569" spans="1:13" s="6" customFormat="1" hidden="1">
      <c r="A1569" s="87"/>
      <c r="G1569" s="3"/>
      <c r="J1569" s="7"/>
      <c r="L1569" s="20"/>
      <c r="M1569" s="72"/>
    </row>
    <row r="1570" spans="1:13" s="6" customFormat="1" hidden="1">
      <c r="A1570" s="87"/>
      <c r="G1570" s="3"/>
      <c r="J1570" s="7"/>
      <c r="L1570" s="20"/>
      <c r="M1570" s="72"/>
    </row>
    <row r="1571" spans="1:13" s="6" customFormat="1" hidden="1">
      <c r="A1571" s="87"/>
      <c r="G1571" s="3"/>
      <c r="J1571" s="7"/>
      <c r="L1571" s="20"/>
      <c r="M1571" s="72"/>
    </row>
    <row r="1572" spans="1:13" s="6" customFormat="1" hidden="1">
      <c r="A1572" s="87"/>
      <c r="G1572" s="3"/>
      <c r="J1572" s="7"/>
      <c r="L1572" s="20"/>
      <c r="M1572" s="72"/>
    </row>
    <row r="1573" spans="1:13" s="6" customFormat="1" hidden="1">
      <c r="A1573" s="87"/>
      <c r="G1573" s="3"/>
      <c r="J1573" s="7"/>
      <c r="L1573" s="20"/>
      <c r="M1573" s="72"/>
    </row>
    <row r="1574" spans="1:13" s="6" customFormat="1" hidden="1">
      <c r="A1574" s="87"/>
      <c r="G1574" s="3"/>
      <c r="J1574" s="7"/>
      <c r="L1574" s="20"/>
      <c r="M1574" s="72"/>
    </row>
    <row r="1575" spans="1:13" s="6" customFormat="1" hidden="1">
      <c r="A1575" s="87"/>
      <c r="G1575" s="3"/>
      <c r="J1575" s="7"/>
      <c r="L1575" s="20"/>
      <c r="M1575" s="72"/>
    </row>
    <row r="1576" spans="1:13" s="6" customFormat="1" hidden="1">
      <c r="A1576" s="87"/>
      <c r="G1576" s="3"/>
      <c r="J1576" s="7"/>
      <c r="L1576" s="20"/>
      <c r="M1576" s="72"/>
    </row>
    <row r="1577" spans="1:13" s="6" customFormat="1" hidden="1">
      <c r="A1577" s="87"/>
      <c r="G1577" s="3"/>
      <c r="J1577" s="7"/>
      <c r="L1577" s="20"/>
      <c r="M1577" s="72"/>
    </row>
    <row r="1578" spans="1:13" s="6" customFormat="1" hidden="1">
      <c r="A1578" s="87"/>
      <c r="G1578" s="3"/>
      <c r="J1578" s="7"/>
      <c r="L1578" s="20"/>
      <c r="M1578" s="72"/>
    </row>
    <row r="1579" spans="1:13" s="6" customFormat="1" hidden="1">
      <c r="A1579" s="87"/>
      <c r="G1579" s="3"/>
      <c r="J1579" s="7"/>
      <c r="L1579" s="20"/>
      <c r="M1579" s="72"/>
    </row>
    <row r="1580" spans="1:13" s="6" customFormat="1" hidden="1">
      <c r="A1580" s="87"/>
      <c r="G1580" s="3"/>
      <c r="J1580" s="7"/>
      <c r="L1580" s="20"/>
      <c r="M1580" s="72"/>
    </row>
    <row r="1581" spans="1:13" s="6" customFormat="1" hidden="1">
      <c r="A1581" s="87"/>
      <c r="G1581" s="3"/>
      <c r="J1581" s="7"/>
      <c r="L1581" s="20"/>
      <c r="M1581" s="72"/>
    </row>
    <row r="1582" spans="1:13" s="6" customFormat="1" hidden="1">
      <c r="A1582" s="87"/>
      <c r="G1582" s="3"/>
      <c r="J1582" s="7"/>
      <c r="L1582" s="20"/>
      <c r="M1582" s="72"/>
    </row>
    <row r="1583" spans="1:13" s="6" customFormat="1" hidden="1">
      <c r="A1583" s="87"/>
      <c r="G1583" s="3"/>
      <c r="J1583" s="7"/>
      <c r="L1583" s="20"/>
      <c r="M1583" s="72"/>
    </row>
    <row r="1584" spans="1:13" s="6" customFormat="1" hidden="1">
      <c r="A1584" s="87"/>
      <c r="G1584" s="3"/>
      <c r="J1584" s="7"/>
      <c r="L1584" s="20"/>
      <c r="M1584" s="72"/>
    </row>
    <row r="1585" spans="1:13" s="6" customFormat="1" hidden="1">
      <c r="A1585" s="87"/>
      <c r="G1585" s="3"/>
      <c r="J1585" s="7"/>
      <c r="L1585" s="20"/>
      <c r="M1585" s="72"/>
    </row>
    <row r="1586" spans="1:13" s="6" customFormat="1" hidden="1">
      <c r="A1586" s="87"/>
      <c r="G1586" s="3"/>
      <c r="J1586" s="7"/>
      <c r="L1586" s="20"/>
      <c r="M1586" s="72"/>
    </row>
    <row r="1587" spans="1:13" s="6" customFormat="1" hidden="1">
      <c r="A1587" s="87"/>
      <c r="G1587" s="3"/>
      <c r="J1587" s="7"/>
      <c r="L1587" s="20"/>
      <c r="M1587" s="72"/>
    </row>
    <row r="1588" spans="1:13" s="6" customFormat="1" hidden="1">
      <c r="A1588" s="87"/>
      <c r="G1588" s="3"/>
      <c r="J1588" s="7"/>
      <c r="L1588" s="20"/>
      <c r="M1588" s="72"/>
    </row>
    <row r="1589" spans="1:13" s="6" customFormat="1" hidden="1">
      <c r="A1589" s="87"/>
      <c r="G1589" s="3"/>
      <c r="J1589" s="7"/>
      <c r="L1589" s="20"/>
      <c r="M1589" s="72"/>
    </row>
    <row r="1590" spans="1:13" s="6" customFormat="1" hidden="1">
      <c r="A1590" s="87"/>
      <c r="G1590" s="3"/>
      <c r="J1590" s="7"/>
      <c r="L1590" s="20"/>
      <c r="M1590" s="72"/>
    </row>
    <row r="1591" spans="1:13" s="6" customFormat="1" hidden="1">
      <c r="A1591" s="87"/>
      <c r="G1591" s="3"/>
      <c r="J1591" s="7"/>
      <c r="L1591" s="20"/>
      <c r="M1591" s="72"/>
    </row>
    <row r="1592" spans="1:13" s="6" customFormat="1" hidden="1">
      <c r="A1592" s="87"/>
      <c r="G1592" s="3"/>
      <c r="J1592" s="7"/>
      <c r="L1592" s="20"/>
      <c r="M1592" s="72"/>
    </row>
    <row r="1593" spans="1:13" s="6" customFormat="1" hidden="1">
      <c r="A1593" s="87"/>
      <c r="G1593" s="3"/>
      <c r="J1593" s="7"/>
      <c r="L1593" s="20"/>
      <c r="M1593" s="72"/>
    </row>
    <row r="1594" spans="1:13" s="6" customFormat="1" hidden="1">
      <c r="A1594" s="87"/>
      <c r="G1594" s="3"/>
      <c r="J1594" s="7"/>
      <c r="L1594" s="20"/>
      <c r="M1594" s="72"/>
    </row>
    <row r="1595" spans="1:13" s="6" customFormat="1" hidden="1">
      <c r="A1595" s="87"/>
      <c r="G1595" s="3"/>
      <c r="J1595" s="7"/>
      <c r="L1595" s="20"/>
      <c r="M1595" s="72"/>
    </row>
    <row r="1596" spans="1:13" s="6" customFormat="1" hidden="1">
      <c r="A1596" s="87"/>
      <c r="G1596" s="3"/>
      <c r="J1596" s="7"/>
      <c r="L1596" s="20"/>
      <c r="M1596" s="72"/>
    </row>
    <row r="1597" spans="1:13" s="6" customFormat="1" hidden="1">
      <c r="A1597" s="87"/>
      <c r="G1597" s="3"/>
      <c r="J1597" s="7"/>
      <c r="L1597" s="20"/>
      <c r="M1597" s="72"/>
    </row>
    <row r="1598" spans="1:13" s="6" customFormat="1" hidden="1">
      <c r="A1598" s="87"/>
      <c r="G1598" s="3"/>
      <c r="J1598" s="7"/>
      <c r="L1598" s="20"/>
      <c r="M1598" s="72"/>
    </row>
    <row r="1599" spans="1:13" s="6" customFormat="1" hidden="1">
      <c r="A1599" s="87"/>
      <c r="G1599" s="3"/>
      <c r="J1599" s="7"/>
      <c r="L1599" s="20"/>
      <c r="M1599" s="72"/>
    </row>
    <row r="1600" spans="1:13" s="6" customFormat="1" hidden="1">
      <c r="A1600" s="87"/>
      <c r="G1600" s="3"/>
      <c r="J1600" s="7"/>
      <c r="L1600" s="20"/>
      <c r="M1600" s="72"/>
    </row>
    <row r="1601" spans="1:13" s="6" customFormat="1" hidden="1">
      <c r="A1601" s="87"/>
      <c r="G1601" s="3"/>
      <c r="J1601" s="7"/>
      <c r="L1601" s="20"/>
      <c r="M1601" s="72"/>
    </row>
    <row r="1602" spans="1:13" s="6" customFormat="1" hidden="1">
      <c r="A1602" s="87"/>
      <c r="G1602" s="3"/>
      <c r="J1602" s="7"/>
      <c r="L1602" s="20"/>
      <c r="M1602" s="72"/>
    </row>
    <row r="1603" spans="1:13" s="6" customFormat="1" hidden="1">
      <c r="A1603" s="87"/>
      <c r="G1603" s="3"/>
      <c r="J1603" s="7"/>
      <c r="L1603" s="20"/>
      <c r="M1603" s="72"/>
    </row>
    <row r="1604" spans="1:13" s="6" customFormat="1" hidden="1">
      <c r="A1604" s="87"/>
      <c r="G1604" s="3"/>
      <c r="J1604" s="7"/>
      <c r="L1604" s="20"/>
      <c r="M1604" s="72"/>
    </row>
    <row r="1605" spans="1:13" s="6" customFormat="1" hidden="1">
      <c r="A1605" s="87"/>
      <c r="G1605" s="3"/>
      <c r="J1605" s="7"/>
      <c r="L1605" s="20"/>
      <c r="M1605" s="72"/>
    </row>
    <row r="1606" spans="1:13" s="6" customFormat="1" hidden="1">
      <c r="A1606" s="87"/>
      <c r="G1606" s="3"/>
      <c r="J1606" s="7"/>
      <c r="L1606" s="20"/>
      <c r="M1606" s="72"/>
    </row>
    <row r="1607" spans="1:13" s="6" customFormat="1" hidden="1">
      <c r="A1607" s="87"/>
      <c r="G1607" s="3"/>
      <c r="J1607" s="7"/>
      <c r="L1607" s="20"/>
      <c r="M1607" s="72"/>
    </row>
    <row r="1608" spans="1:13" s="6" customFormat="1" hidden="1">
      <c r="A1608" s="87"/>
      <c r="G1608" s="3"/>
      <c r="J1608" s="7"/>
      <c r="L1608" s="20"/>
      <c r="M1608" s="72"/>
    </row>
    <row r="1609" spans="1:13" s="6" customFormat="1" hidden="1">
      <c r="A1609" s="87"/>
      <c r="G1609" s="3"/>
      <c r="J1609" s="7"/>
      <c r="L1609" s="20"/>
      <c r="M1609" s="72"/>
    </row>
    <row r="1610" spans="1:13" s="6" customFormat="1" hidden="1">
      <c r="A1610" s="87"/>
      <c r="G1610" s="3"/>
      <c r="J1610" s="7"/>
      <c r="L1610" s="20"/>
      <c r="M1610" s="72"/>
    </row>
    <row r="1611" spans="1:13" s="6" customFormat="1" hidden="1">
      <c r="A1611" s="87"/>
      <c r="G1611" s="3"/>
      <c r="J1611" s="7"/>
      <c r="L1611" s="20"/>
      <c r="M1611" s="72"/>
    </row>
    <row r="1612" spans="1:13" s="6" customFormat="1" hidden="1">
      <c r="A1612" s="87"/>
      <c r="G1612" s="3"/>
      <c r="J1612" s="7"/>
      <c r="L1612" s="20"/>
      <c r="M1612" s="72"/>
    </row>
    <row r="1613" spans="1:13" s="6" customFormat="1" hidden="1">
      <c r="A1613" s="87"/>
      <c r="G1613" s="3"/>
      <c r="J1613" s="7"/>
      <c r="L1613" s="20"/>
      <c r="M1613" s="72"/>
    </row>
    <row r="1614" spans="1:13" s="6" customFormat="1" hidden="1">
      <c r="A1614" s="87"/>
      <c r="G1614" s="3"/>
      <c r="J1614" s="7"/>
      <c r="L1614" s="20"/>
      <c r="M1614" s="72"/>
    </row>
    <row r="1615" spans="1:13" s="6" customFormat="1" hidden="1">
      <c r="A1615" s="87"/>
      <c r="G1615" s="3"/>
      <c r="J1615" s="7"/>
      <c r="L1615" s="20"/>
      <c r="M1615" s="72"/>
    </row>
    <row r="1616" spans="1:13" s="6" customFormat="1" hidden="1">
      <c r="A1616" s="87"/>
      <c r="G1616" s="3"/>
      <c r="J1616" s="7"/>
      <c r="L1616" s="20"/>
      <c r="M1616" s="72"/>
    </row>
    <row r="1617" spans="1:13" s="6" customFormat="1" hidden="1">
      <c r="A1617" s="87"/>
      <c r="G1617" s="3"/>
      <c r="J1617" s="7"/>
      <c r="L1617" s="20"/>
      <c r="M1617" s="72"/>
    </row>
    <row r="1618" spans="1:13" s="6" customFormat="1" hidden="1">
      <c r="A1618" s="87"/>
      <c r="G1618" s="3"/>
      <c r="J1618" s="7"/>
      <c r="L1618" s="20"/>
      <c r="M1618" s="72"/>
    </row>
    <row r="1619" spans="1:13" s="6" customFormat="1" hidden="1">
      <c r="A1619" s="87"/>
      <c r="G1619" s="3"/>
      <c r="J1619" s="7"/>
      <c r="L1619" s="20"/>
      <c r="M1619" s="72"/>
    </row>
    <row r="1620" spans="1:13" s="6" customFormat="1" hidden="1">
      <c r="A1620" s="87"/>
      <c r="G1620" s="3"/>
      <c r="J1620" s="7"/>
      <c r="L1620" s="20"/>
      <c r="M1620" s="72"/>
    </row>
    <row r="1621" spans="1:13" s="6" customFormat="1" hidden="1">
      <c r="A1621" s="87"/>
      <c r="G1621" s="3"/>
      <c r="J1621" s="7"/>
      <c r="L1621" s="20"/>
      <c r="M1621" s="72"/>
    </row>
    <row r="1622" spans="1:13" s="6" customFormat="1" hidden="1">
      <c r="A1622" s="87"/>
      <c r="G1622" s="3"/>
      <c r="J1622" s="7"/>
      <c r="L1622" s="20"/>
      <c r="M1622" s="72"/>
    </row>
    <row r="1623" spans="1:13" s="6" customFormat="1" hidden="1">
      <c r="A1623" s="87"/>
      <c r="G1623" s="3"/>
      <c r="J1623" s="7"/>
      <c r="L1623" s="20"/>
      <c r="M1623" s="72"/>
    </row>
    <row r="1624" spans="1:13" s="6" customFormat="1" hidden="1">
      <c r="A1624" s="87"/>
      <c r="G1624" s="3"/>
      <c r="J1624" s="7"/>
      <c r="L1624" s="20"/>
      <c r="M1624" s="72"/>
    </row>
    <row r="1625" spans="1:13" s="6" customFormat="1" hidden="1">
      <c r="A1625" s="87"/>
      <c r="G1625" s="3"/>
      <c r="J1625" s="7"/>
      <c r="L1625" s="20"/>
      <c r="M1625" s="72"/>
    </row>
    <row r="1626" spans="1:13" s="6" customFormat="1" hidden="1">
      <c r="A1626" s="87"/>
      <c r="G1626" s="3"/>
      <c r="J1626" s="7"/>
      <c r="L1626" s="20"/>
      <c r="M1626" s="72"/>
    </row>
    <row r="1627" spans="1:13" s="6" customFormat="1" hidden="1">
      <c r="A1627" s="87"/>
      <c r="G1627" s="3"/>
      <c r="J1627" s="7"/>
      <c r="L1627" s="20"/>
      <c r="M1627" s="72"/>
    </row>
    <row r="1628" spans="1:13" s="6" customFormat="1" hidden="1">
      <c r="A1628" s="87"/>
      <c r="G1628" s="3"/>
      <c r="J1628" s="7"/>
      <c r="L1628" s="20"/>
      <c r="M1628" s="72"/>
    </row>
    <row r="1629" spans="1:13" s="6" customFormat="1" hidden="1">
      <c r="A1629" s="87"/>
      <c r="G1629" s="3"/>
      <c r="J1629" s="7"/>
      <c r="L1629" s="20"/>
      <c r="M1629" s="72"/>
    </row>
    <row r="1630" spans="1:13" s="6" customFormat="1" hidden="1">
      <c r="A1630" s="87"/>
      <c r="G1630" s="3"/>
      <c r="J1630" s="7"/>
      <c r="L1630" s="20"/>
      <c r="M1630" s="72"/>
    </row>
    <row r="1631" spans="1:13" s="6" customFormat="1" hidden="1">
      <c r="A1631" s="87"/>
      <c r="G1631" s="3"/>
      <c r="J1631" s="7"/>
      <c r="L1631" s="20"/>
      <c r="M1631" s="72"/>
    </row>
    <row r="1632" spans="1:13" s="6" customFormat="1" hidden="1">
      <c r="A1632" s="87"/>
      <c r="G1632" s="3"/>
      <c r="J1632" s="7"/>
      <c r="L1632" s="20"/>
      <c r="M1632" s="72"/>
    </row>
    <row r="1633" spans="1:13" s="6" customFormat="1" hidden="1">
      <c r="A1633" s="87"/>
      <c r="G1633" s="3"/>
      <c r="J1633" s="7"/>
      <c r="L1633" s="20"/>
      <c r="M1633" s="72"/>
    </row>
    <row r="1634" spans="1:13" s="6" customFormat="1" hidden="1">
      <c r="A1634" s="87"/>
      <c r="G1634" s="3"/>
      <c r="J1634" s="7"/>
      <c r="L1634" s="20"/>
      <c r="M1634" s="72"/>
    </row>
    <row r="1635" spans="1:13" s="6" customFormat="1" hidden="1">
      <c r="A1635" s="87"/>
      <c r="G1635" s="3"/>
      <c r="J1635" s="7"/>
      <c r="L1635" s="20"/>
      <c r="M1635" s="72"/>
    </row>
    <row r="1636" spans="1:13" s="6" customFormat="1" hidden="1">
      <c r="A1636" s="87"/>
      <c r="G1636" s="3"/>
      <c r="J1636" s="7"/>
      <c r="L1636" s="20"/>
      <c r="M1636" s="72"/>
    </row>
    <row r="1637" spans="1:13" s="6" customFormat="1" hidden="1">
      <c r="A1637" s="87"/>
      <c r="G1637" s="3"/>
      <c r="J1637" s="7"/>
      <c r="L1637" s="20"/>
      <c r="M1637" s="72"/>
    </row>
    <row r="1638" spans="1:13" s="6" customFormat="1" hidden="1">
      <c r="A1638" s="87"/>
      <c r="G1638" s="3"/>
      <c r="J1638" s="7"/>
      <c r="L1638" s="20"/>
      <c r="M1638" s="72"/>
    </row>
    <row r="1639" spans="1:13" s="6" customFormat="1" hidden="1">
      <c r="A1639" s="87"/>
      <c r="G1639" s="3"/>
      <c r="J1639" s="7"/>
      <c r="L1639" s="20"/>
      <c r="M1639" s="72"/>
    </row>
    <row r="1640" spans="1:13" s="6" customFormat="1" hidden="1">
      <c r="A1640" s="87"/>
      <c r="G1640" s="3"/>
      <c r="J1640" s="7"/>
      <c r="L1640" s="20"/>
      <c r="M1640" s="72"/>
    </row>
    <row r="1641" spans="1:13" s="6" customFormat="1" hidden="1">
      <c r="A1641" s="87"/>
      <c r="G1641" s="3"/>
      <c r="J1641" s="7"/>
      <c r="L1641" s="20"/>
      <c r="M1641" s="72"/>
    </row>
    <row r="1642" spans="1:13" s="6" customFormat="1" hidden="1">
      <c r="A1642" s="87"/>
      <c r="G1642" s="3"/>
      <c r="J1642" s="7"/>
      <c r="L1642" s="20"/>
      <c r="M1642" s="72"/>
    </row>
    <row r="1643" spans="1:13" s="6" customFormat="1" hidden="1">
      <c r="A1643" s="87"/>
      <c r="G1643" s="3"/>
      <c r="J1643" s="7"/>
      <c r="L1643" s="20"/>
      <c r="M1643" s="72"/>
    </row>
    <row r="1644" spans="1:13" s="6" customFormat="1" hidden="1">
      <c r="A1644" s="87"/>
      <c r="G1644" s="3"/>
      <c r="J1644" s="7"/>
      <c r="L1644" s="20"/>
      <c r="M1644" s="72"/>
    </row>
    <row r="1645" spans="1:13" s="6" customFormat="1" hidden="1">
      <c r="A1645" s="87"/>
      <c r="G1645" s="3"/>
      <c r="J1645" s="7"/>
      <c r="L1645" s="20"/>
      <c r="M1645" s="72"/>
    </row>
    <row r="1646" spans="1:13" s="6" customFormat="1" hidden="1">
      <c r="A1646" s="87"/>
      <c r="G1646" s="3"/>
      <c r="J1646" s="7"/>
      <c r="L1646" s="20"/>
      <c r="M1646" s="72"/>
    </row>
    <row r="1647" spans="1:13" s="6" customFormat="1" hidden="1">
      <c r="A1647" s="87"/>
      <c r="G1647" s="3"/>
      <c r="J1647" s="7"/>
      <c r="L1647" s="20"/>
      <c r="M1647" s="72"/>
    </row>
    <row r="1648" spans="1:13" s="6" customFormat="1" hidden="1">
      <c r="A1648" s="87"/>
      <c r="G1648" s="3"/>
      <c r="J1648" s="7"/>
      <c r="L1648" s="20"/>
      <c r="M1648" s="72"/>
    </row>
    <row r="1649" spans="1:13" s="6" customFormat="1" hidden="1">
      <c r="A1649" s="87"/>
      <c r="G1649" s="3"/>
      <c r="J1649" s="7"/>
      <c r="L1649" s="20"/>
      <c r="M1649" s="72"/>
    </row>
    <row r="1650" spans="1:13" s="6" customFormat="1" hidden="1">
      <c r="A1650" s="87"/>
      <c r="G1650" s="3"/>
      <c r="J1650" s="7"/>
      <c r="L1650" s="20"/>
      <c r="M1650" s="72"/>
    </row>
    <row r="1651" spans="1:13" s="6" customFormat="1" hidden="1">
      <c r="A1651" s="87"/>
      <c r="G1651" s="3"/>
      <c r="J1651" s="7"/>
      <c r="L1651" s="20"/>
      <c r="M1651" s="72"/>
    </row>
    <row r="1652" spans="1:13" s="6" customFormat="1" hidden="1">
      <c r="A1652" s="87"/>
      <c r="G1652" s="3"/>
      <c r="J1652" s="7"/>
      <c r="L1652" s="20"/>
      <c r="M1652" s="72"/>
    </row>
    <row r="1653" spans="1:13" s="6" customFormat="1" hidden="1">
      <c r="A1653" s="87"/>
      <c r="G1653" s="3"/>
      <c r="J1653" s="7"/>
      <c r="L1653" s="20"/>
      <c r="M1653" s="72"/>
    </row>
    <row r="1654" spans="1:13" s="6" customFormat="1" hidden="1">
      <c r="A1654" s="87"/>
      <c r="G1654" s="3"/>
      <c r="J1654" s="7"/>
      <c r="L1654" s="20"/>
      <c r="M1654" s="72"/>
    </row>
    <row r="1655" spans="1:13" s="6" customFormat="1" hidden="1">
      <c r="A1655" s="87"/>
      <c r="G1655" s="3"/>
      <c r="J1655" s="7"/>
      <c r="L1655" s="20"/>
      <c r="M1655" s="72"/>
    </row>
    <row r="1656" spans="1:13" s="6" customFormat="1" hidden="1">
      <c r="A1656" s="87"/>
      <c r="G1656" s="3"/>
      <c r="J1656" s="7"/>
      <c r="L1656" s="20"/>
      <c r="M1656" s="72"/>
    </row>
    <row r="1657" spans="1:13" s="6" customFormat="1" hidden="1">
      <c r="A1657" s="87"/>
      <c r="G1657" s="3"/>
      <c r="J1657" s="7"/>
      <c r="L1657" s="20"/>
      <c r="M1657" s="72"/>
    </row>
    <row r="1658" spans="1:13" s="6" customFormat="1" hidden="1">
      <c r="A1658" s="87"/>
      <c r="G1658" s="3"/>
      <c r="J1658" s="7"/>
      <c r="L1658" s="20"/>
      <c r="M1658" s="72"/>
    </row>
    <row r="1659" spans="1:13" s="6" customFormat="1" hidden="1">
      <c r="A1659" s="87"/>
      <c r="G1659" s="3"/>
      <c r="J1659" s="7"/>
      <c r="L1659" s="20"/>
      <c r="M1659" s="72"/>
    </row>
    <row r="1660" spans="1:13" s="6" customFormat="1" hidden="1">
      <c r="A1660" s="87"/>
      <c r="G1660" s="3"/>
      <c r="J1660" s="7"/>
      <c r="L1660" s="20"/>
      <c r="M1660" s="72"/>
    </row>
    <row r="1661" spans="1:13" s="6" customFormat="1" hidden="1">
      <c r="A1661" s="87"/>
      <c r="G1661" s="3"/>
      <c r="J1661" s="7"/>
      <c r="L1661" s="20"/>
      <c r="M1661" s="72"/>
    </row>
    <row r="1662" spans="1:13" s="6" customFormat="1" hidden="1">
      <c r="A1662" s="87"/>
      <c r="G1662" s="3"/>
      <c r="J1662" s="7"/>
      <c r="L1662" s="20"/>
      <c r="M1662" s="72"/>
    </row>
    <row r="1663" spans="1:13" s="6" customFormat="1" hidden="1">
      <c r="A1663" s="87"/>
      <c r="G1663" s="3"/>
      <c r="J1663" s="7"/>
      <c r="L1663" s="20"/>
      <c r="M1663" s="72"/>
    </row>
    <row r="1664" spans="1:13" s="6" customFormat="1" hidden="1">
      <c r="A1664" s="87"/>
      <c r="G1664" s="3"/>
      <c r="J1664" s="7"/>
      <c r="L1664" s="20"/>
      <c r="M1664" s="72"/>
    </row>
    <row r="1665" spans="1:13" s="6" customFormat="1" hidden="1">
      <c r="A1665" s="87"/>
      <c r="G1665" s="3"/>
      <c r="J1665" s="7"/>
      <c r="L1665" s="20"/>
      <c r="M1665" s="72"/>
    </row>
    <row r="1666" spans="1:13" s="6" customFormat="1" hidden="1">
      <c r="A1666" s="87"/>
      <c r="G1666" s="3"/>
      <c r="J1666" s="7"/>
      <c r="L1666" s="20"/>
      <c r="M1666" s="72"/>
    </row>
    <row r="1667" spans="1:13" s="6" customFormat="1" hidden="1">
      <c r="A1667" s="87"/>
      <c r="G1667" s="3"/>
      <c r="J1667" s="7"/>
      <c r="L1667" s="20"/>
      <c r="M1667" s="72"/>
    </row>
    <row r="1668" spans="1:13" s="6" customFormat="1" hidden="1">
      <c r="A1668" s="87"/>
      <c r="G1668" s="3"/>
      <c r="J1668" s="7"/>
      <c r="L1668" s="20"/>
      <c r="M1668" s="72"/>
    </row>
    <row r="1669" spans="1:13" s="6" customFormat="1" hidden="1">
      <c r="A1669" s="87"/>
      <c r="G1669" s="3"/>
      <c r="J1669" s="7"/>
      <c r="L1669" s="20"/>
      <c r="M1669" s="72"/>
    </row>
    <row r="1670" spans="1:13" s="6" customFormat="1" hidden="1">
      <c r="A1670" s="87"/>
      <c r="G1670" s="3"/>
      <c r="J1670" s="7"/>
      <c r="L1670" s="20"/>
      <c r="M1670" s="72"/>
    </row>
    <row r="1671" spans="1:13" s="6" customFormat="1" hidden="1">
      <c r="A1671" s="87"/>
      <c r="G1671" s="3"/>
      <c r="J1671" s="7"/>
      <c r="L1671" s="20"/>
      <c r="M1671" s="72"/>
    </row>
    <row r="1672" spans="1:13" s="6" customFormat="1" hidden="1">
      <c r="A1672" s="87"/>
      <c r="G1672" s="3"/>
      <c r="J1672" s="7"/>
      <c r="L1672" s="20"/>
      <c r="M1672" s="72"/>
    </row>
    <row r="1673" spans="1:13" s="6" customFormat="1" hidden="1">
      <c r="A1673" s="87"/>
      <c r="G1673" s="3"/>
      <c r="J1673" s="7"/>
      <c r="L1673" s="20"/>
      <c r="M1673" s="72"/>
    </row>
    <row r="1674" spans="1:13" s="6" customFormat="1" hidden="1">
      <c r="A1674" s="87"/>
      <c r="G1674" s="3"/>
      <c r="J1674" s="7"/>
      <c r="L1674" s="20"/>
      <c r="M1674" s="72"/>
    </row>
    <row r="1675" spans="1:13" s="6" customFormat="1" hidden="1">
      <c r="A1675" s="87"/>
      <c r="G1675" s="3"/>
      <c r="J1675" s="7"/>
      <c r="L1675" s="20"/>
      <c r="M1675" s="72"/>
    </row>
    <row r="1676" spans="1:13" s="6" customFormat="1" hidden="1">
      <c r="A1676" s="87"/>
      <c r="G1676" s="3"/>
      <c r="J1676" s="7"/>
      <c r="L1676" s="20"/>
      <c r="M1676" s="72"/>
    </row>
    <row r="1677" spans="1:13" s="6" customFormat="1" hidden="1">
      <c r="A1677" s="87"/>
      <c r="G1677" s="3"/>
      <c r="J1677" s="7"/>
      <c r="L1677" s="20"/>
      <c r="M1677" s="72"/>
    </row>
    <row r="1678" spans="1:13" s="6" customFormat="1" hidden="1">
      <c r="A1678" s="87"/>
      <c r="G1678" s="3"/>
      <c r="J1678" s="7"/>
      <c r="L1678" s="20"/>
      <c r="M1678" s="72"/>
    </row>
    <row r="1679" spans="1:13" s="6" customFormat="1" hidden="1">
      <c r="A1679" s="87"/>
      <c r="G1679" s="3"/>
      <c r="J1679" s="7"/>
      <c r="L1679" s="20"/>
      <c r="M1679" s="72"/>
    </row>
    <row r="1680" spans="1:13" s="6" customFormat="1" hidden="1">
      <c r="A1680" s="87"/>
      <c r="G1680" s="3"/>
      <c r="J1680" s="7"/>
      <c r="L1680" s="20"/>
      <c r="M1680" s="72"/>
    </row>
    <row r="1681" spans="1:13" s="6" customFormat="1" hidden="1">
      <c r="A1681" s="87"/>
      <c r="G1681" s="3"/>
      <c r="J1681" s="7"/>
      <c r="L1681" s="20"/>
      <c r="M1681" s="72"/>
    </row>
    <row r="1682" spans="1:13" s="6" customFormat="1" hidden="1">
      <c r="A1682" s="87"/>
      <c r="G1682" s="3"/>
      <c r="J1682" s="7"/>
      <c r="L1682" s="20"/>
      <c r="M1682" s="72"/>
    </row>
    <row r="1683" spans="1:13" s="6" customFormat="1" hidden="1">
      <c r="A1683" s="87"/>
      <c r="G1683" s="3"/>
      <c r="J1683" s="7"/>
      <c r="L1683" s="20"/>
      <c r="M1683" s="72"/>
    </row>
    <row r="1684" spans="1:13" s="6" customFormat="1" hidden="1">
      <c r="A1684" s="87"/>
      <c r="G1684" s="3"/>
      <c r="J1684" s="7"/>
      <c r="L1684" s="20"/>
      <c r="M1684" s="72"/>
    </row>
    <row r="1685" spans="1:13" s="6" customFormat="1" hidden="1">
      <c r="A1685" s="87"/>
      <c r="G1685" s="3"/>
      <c r="J1685" s="7"/>
      <c r="L1685" s="20"/>
      <c r="M1685" s="72"/>
    </row>
    <row r="1686" spans="1:13" s="6" customFormat="1" hidden="1">
      <c r="A1686" s="87"/>
      <c r="G1686" s="3"/>
      <c r="J1686" s="7"/>
      <c r="L1686" s="20"/>
      <c r="M1686" s="72"/>
    </row>
    <row r="1687" spans="1:13" s="6" customFormat="1" hidden="1">
      <c r="A1687" s="87"/>
      <c r="G1687" s="3"/>
      <c r="J1687" s="7"/>
      <c r="L1687" s="20"/>
      <c r="M1687" s="72"/>
    </row>
    <row r="1688" spans="1:13" s="6" customFormat="1" hidden="1">
      <c r="A1688" s="87"/>
      <c r="G1688" s="3"/>
      <c r="J1688" s="7"/>
      <c r="L1688" s="20"/>
      <c r="M1688" s="72"/>
    </row>
    <row r="1689" spans="1:13" s="6" customFormat="1" hidden="1">
      <c r="A1689" s="87"/>
      <c r="G1689" s="3"/>
      <c r="J1689" s="7"/>
      <c r="L1689" s="20"/>
      <c r="M1689" s="72"/>
    </row>
    <row r="1690" spans="1:13" s="6" customFormat="1" hidden="1">
      <c r="A1690" s="87"/>
      <c r="G1690" s="3"/>
      <c r="J1690" s="7"/>
      <c r="L1690" s="20"/>
      <c r="M1690" s="72"/>
    </row>
    <row r="1691" spans="1:13" s="6" customFormat="1" hidden="1">
      <c r="A1691" s="87"/>
      <c r="G1691" s="3"/>
      <c r="J1691" s="7"/>
      <c r="L1691" s="20"/>
      <c r="M1691" s="72"/>
    </row>
    <row r="1692" spans="1:13" s="6" customFormat="1" hidden="1">
      <c r="A1692" s="87"/>
      <c r="G1692" s="3"/>
      <c r="J1692" s="7"/>
      <c r="L1692" s="20"/>
      <c r="M1692" s="72"/>
    </row>
    <row r="1693" spans="1:13" s="6" customFormat="1" hidden="1">
      <c r="A1693" s="87"/>
      <c r="G1693" s="3"/>
      <c r="J1693" s="7"/>
      <c r="L1693" s="20"/>
      <c r="M1693" s="72"/>
    </row>
    <row r="1694" spans="1:13" s="6" customFormat="1" hidden="1">
      <c r="A1694" s="87"/>
      <c r="G1694" s="3"/>
      <c r="J1694" s="7"/>
      <c r="L1694" s="20"/>
      <c r="M1694" s="72"/>
    </row>
    <row r="1695" spans="1:13" s="6" customFormat="1" hidden="1">
      <c r="A1695" s="87"/>
      <c r="G1695" s="3"/>
      <c r="J1695" s="7"/>
      <c r="L1695" s="20"/>
      <c r="M1695" s="72"/>
    </row>
    <row r="1696" spans="1:13" s="6" customFormat="1" hidden="1">
      <c r="A1696" s="87"/>
      <c r="G1696" s="3"/>
      <c r="J1696" s="7"/>
      <c r="L1696" s="20"/>
      <c r="M1696" s="72"/>
    </row>
    <row r="1697" spans="1:13" s="6" customFormat="1" hidden="1">
      <c r="A1697" s="87"/>
      <c r="G1697" s="3"/>
      <c r="J1697" s="7"/>
      <c r="L1697" s="20"/>
      <c r="M1697" s="72"/>
    </row>
    <row r="1698" spans="1:13" s="6" customFormat="1" hidden="1">
      <c r="A1698" s="87"/>
      <c r="G1698" s="3"/>
      <c r="J1698" s="7"/>
      <c r="L1698" s="20"/>
      <c r="M1698" s="72"/>
    </row>
    <row r="1699" spans="1:13" s="6" customFormat="1" hidden="1">
      <c r="A1699" s="87"/>
      <c r="G1699" s="3"/>
      <c r="J1699" s="7"/>
      <c r="L1699" s="20"/>
      <c r="M1699" s="72"/>
    </row>
    <row r="1700" spans="1:13" s="6" customFormat="1" hidden="1">
      <c r="A1700" s="87"/>
      <c r="G1700" s="3"/>
      <c r="J1700" s="7"/>
      <c r="L1700" s="20"/>
      <c r="M1700" s="72"/>
    </row>
    <row r="1701" spans="1:13" s="6" customFormat="1" hidden="1">
      <c r="A1701" s="87"/>
      <c r="G1701" s="3"/>
      <c r="J1701" s="7"/>
      <c r="L1701" s="20"/>
      <c r="M1701" s="72"/>
    </row>
    <row r="1702" spans="1:13" s="6" customFormat="1" hidden="1">
      <c r="A1702" s="87"/>
      <c r="G1702" s="3"/>
      <c r="J1702" s="7"/>
      <c r="L1702" s="20"/>
      <c r="M1702" s="72"/>
    </row>
    <row r="1703" spans="1:13" s="6" customFormat="1" hidden="1">
      <c r="A1703" s="87"/>
      <c r="G1703" s="3"/>
      <c r="J1703" s="7"/>
      <c r="L1703" s="20"/>
      <c r="M1703" s="72"/>
    </row>
    <row r="1704" spans="1:13" s="6" customFormat="1" hidden="1">
      <c r="A1704" s="87"/>
      <c r="G1704" s="3"/>
      <c r="J1704" s="7"/>
      <c r="L1704" s="20"/>
      <c r="M1704" s="72"/>
    </row>
    <row r="1705" spans="1:13" s="6" customFormat="1" hidden="1">
      <c r="A1705" s="87"/>
      <c r="G1705" s="3"/>
      <c r="J1705" s="7"/>
      <c r="L1705" s="20"/>
      <c r="M1705" s="72"/>
    </row>
    <row r="1706" spans="1:13" s="6" customFormat="1" hidden="1">
      <c r="A1706" s="87"/>
      <c r="G1706" s="3"/>
      <c r="J1706" s="7"/>
      <c r="L1706" s="20"/>
      <c r="M1706" s="72"/>
    </row>
    <row r="1707" spans="1:13" s="6" customFormat="1" hidden="1">
      <c r="A1707" s="87"/>
      <c r="G1707" s="3"/>
      <c r="J1707" s="7"/>
      <c r="L1707" s="20"/>
      <c r="M1707" s="72"/>
    </row>
    <row r="1708" spans="1:13" s="6" customFormat="1" hidden="1">
      <c r="A1708" s="87"/>
      <c r="G1708" s="3"/>
      <c r="J1708" s="7"/>
      <c r="L1708" s="20"/>
      <c r="M1708" s="72"/>
    </row>
    <row r="1709" spans="1:13" s="6" customFormat="1" hidden="1">
      <c r="A1709" s="87"/>
      <c r="G1709" s="3"/>
      <c r="J1709" s="7"/>
      <c r="L1709" s="20"/>
      <c r="M1709" s="72"/>
    </row>
    <row r="1710" spans="1:13" s="6" customFormat="1" hidden="1">
      <c r="A1710" s="87"/>
      <c r="G1710" s="3"/>
      <c r="J1710" s="7"/>
      <c r="L1710" s="20"/>
      <c r="M1710" s="72"/>
    </row>
    <row r="1711" spans="1:13" s="6" customFormat="1" hidden="1">
      <c r="A1711" s="87"/>
      <c r="G1711" s="3"/>
      <c r="J1711" s="7"/>
      <c r="L1711" s="20"/>
      <c r="M1711" s="72"/>
    </row>
    <row r="1712" spans="1:13" s="6" customFormat="1" hidden="1">
      <c r="A1712" s="87"/>
      <c r="G1712" s="3"/>
      <c r="J1712" s="7"/>
      <c r="L1712" s="20"/>
      <c r="M1712" s="72"/>
    </row>
    <row r="1713" spans="1:13" s="6" customFormat="1" hidden="1">
      <c r="A1713" s="87"/>
      <c r="G1713" s="3"/>
      <c r="J1713" s="7"/>
      <c r="L1713" s="20"/>
      <c r="M1713" s="72"/>
    </row>
    <row r="1714" spans="1:13" s="6" customFormat="1" hidden="1">
      <c r="A1714" s="87"/>
      <c r="G1714" s="3"/>
      <c r="J1714" s="7"/>
      <c r="L1714" s="20"/>
      <c r="M1714" s="72"/>
    </row>
    <row r="1715" spans="1:13" s="6" customFormat="1" hidden="1">
      <c r="A1715" s="87"/>
      <c r="G1715" s="3"/>
      <c r="J1715" s="7"/>
      <c r="L1715" s="20"/>
      <c r="M1715" s="72"/>
    </row>
    <row r="1716" spans="1:13" s="6" customFormat="1" hidden="1">
      <c r="A1716" s="87"/>
      <c r="G1716" s="3"/>
      <c r="J1716" s="7"/>
      <c r="L1716" s="20"/>
      <c r="M1716" s="72"/>
    </row>
    <row r="1717" spans="1:13" s="6" customFormat="1" hidden="1">
      <c r="A1717" s="87"/>
      <c r="G1717" s="3"/>
      <c r="J1717" s="7"/>
      <c r="L1717" s="20"/>
      <c r="M1717" s="72"/>
    </row>
    <row r="1718" spans="1:13" s="6" customFormat="1" hidden="1">
      <c r="A1718" s="87"/>
      <c r="G1718" s="3"/>
      <c r="J1718" s="7"/>
      <c r="L1718" s="20"/>
      <c r="M1718" s="72"/>
    </row>
    <row r="1719" spans="1:13" s="6" customFormat="1" hidden="1">
      <c r="A1719" s="87"/>
      <c r="G1719" s="3"/>
      <c r="J1719" s="7"/>
      <c r="L1719" s="20"/>
      <c r="M1719" s="72"/>
    </row>
    <row r="1720" spans="1:13" s="6" customFormat="1" hidden="1">
      <c r="A1720" s="87"/>
      <c r="G1720" s="3"/>
      <c r="J1720" s="7"/>
      <c r="L1720" s="20"/>
      <c r="M1720" s="72"/>
    </row>
    <row r="1721" spans="1:13" s="6" customFormat="1" hidden="1">
      <c r="A1721" s="87"/>
      <c r="G1721" s="3"/>
      <c r="J1721" s="7"/>
      <c r="L1721" s="20"/>
      <c r="M1721" s="72"/>
    </row>
    <row r="1722" spans="1:13" s="6" customFormat="1" hidden="1">
      <c r="A1722" s="87"/>
      <c r="G1722" s="3"/>
      <c r="J1722" s="7"/>
      <c r="L1722" s="20"/>
      <c r="M1722" s="72"/>
    </row>
    <row r="1723" spans="1:13" s="6" customFormat="1" hidden="1">
      <c r="A1723" s="87"/>
      <c r="G1723" s="3"/>
      <c r="J1723" s="7"/>
      <c r="L1723" s="20"/>
      <c r="M1723" s="72"/>
    </row>
    <row r="1724" spans="1:13" s="6" customFormat="1" hidden="1">
      <c r="A1724" s="87"/>
      <c r="G1724" s="3"/>
      <c r="J1724" s="7"/>
      <c r="L1724" s="20"/>
      <c r="M1724" s="72"/>
    </row>
    <row r="1725" spans="1:13" s="6" customFormat="1" hidden="1">
      <c r="A1725" s="87"/>
      <c r="G1725" s="3"/>
      <c r="J1725" s="7"/>
      <c r="L1725" s="20"/>
      <c r="M1725" s="72"/>
    </row>
    <row r="1726" spans="1:13" s="6" customFormat="1" hidden="1">
      <c r="A1726" s="87"/>
      <c r="G1726" s="3"/>
      <c r="J1726" s="7"/>
      <c r="L1726" s="20"/>
      <c r="M1726" s="72"/>
    </row>
    <row r="1727" spans="1:13" s="6" customFormat="1" hidden="1">
      <c r="A1727" s="87"/>
      <c r="G1727" s="3"/>
      <c r="J1727" s="7"/>
      <c r="L1727" s="20"/>
      <c r="M1727" s="72"/>
    </row>
    <row r="1728" spans="1:13" s="6" customFormat="1" hidden="1">
      <c r="A1728" s="87"/>
      <c r="G1728" s="3"/>
      <c r="J1728" s="7"/>
      <c r="L1728" s="20"/>
      <c r="M1728" s="72"/>
    </row>
    <row r="1729" spans="1:13" s="6" customFormat="1" hidden="1">
      <c r="A1729" s="87"/>
      <c r="G1729" s="3"/>
      <c r="J1729" s="7"/>
      <c r="L1729" s="20"/>
      <c r="M1729" s="72"/>
    </row>
    <row r="1730" spans="1:13" s="6" customFormat="1" hidden="1">
      <c r="A1730" s="87"/>
      <c r="G1730" s="3"/>
      <c r="J1730" s="7"/>
      <c r="L1730" s="20"/>
      <c r="M1730" s="72"/>
    </row>
    <row r="1731" spans="1:13" s="6" customFormat="1" hidden="1">
      <c r="A1731" s="87"/>
      <c r="G1731" s="3"/>
      <c r="J1731" s="7"/>
      <c r="L1731" s="20"/>
      <c r="M1731" s="72"/>
    </row>
    <row r="1732" spans="1:13" s="6" customFormat="1" hidden="1">
      <c r="A1732" s="87"/>
      <c r="G1732" s="3"/>
      <c r="J1732" s="7"/>
      <c r="L1732" s="20"/>
      <c r="M1732" s="72"/>
    </row>
    <row r="1733" spans="1:13" s="6" customFormat="1" hidden="1">
      <c r="A1733" s="87"/>
      <c r="G1733" s="3"/>
      <c r="J1733" s="7"/>
      <c r="L1733" s="20"/>
      <c r="M1733" s="72"/>
    </row>
    <row r="1734" spans="1:13" s="6" customFormat="1" hidden="1">
      <c r="A1734" s="87"/>
      <c r="G1734" s="3"/>
      <c r="J1734" s="7"/>
      <c r="L1734" s="20"/>
      <c r="M1734" s="72"/>
    </row>
    <row r="1735" spans="1:13" s="6" customFormat="1" hidden="1">
      <c r="A1735" s="87"/>
      <c r="G1735" s="3"/>
      <c r="J1735" s="7"/>
      <c r="L1735" s="20"/>
      <c r="M1735" s="72"/>
    </row>
    <row r="1736" spans="1:13" s="6" customFormat="1" hidden="1">
      <c r="A1736" s="87"/>
      <c r="G1736" s="3"/>
      <c r="J1736" s="7"/>
      <c r="L1736" s="20"/>
      <c r="M1736" s="72"/>
    </row>
    <row r="1737" spans="1:13" s="6" customFormat="1" hidden="1">
      <c r="A1737" s="87"/>
      <c r="G1737" s="3"/>
      <c r="J1737" s="7"/>
      <c r="L1737" s="20"/>
      <c r="M1737" s="72"/>
    </row>
    <row r="1738" spans="1:13" s="6" customFormat="1" hidden="1">
      <c r="A1738" s="87"/>
      <c r="G1738" s="3"/>
      <c r="J1738" s="7"/>
      <c r="L1738" s="20"/>
      <c r="M1738" s="72"/>
    </row>
    <row r="1739" spans="1:13" s="6" customFormat="1" hidden="1">
      <c r="A1739" s="87"/>
      <c r="G1739" s="3"/>
      <c r="J1739" s="7"/>
      <c r="L1739" s="20"/>
      <c r="M1739" s="72"/>
    </row>
    <row r="1740" spans="1:13" s="6" customFormat="1" hidden="1">
      <c r="A1740" s="87"/>
      <c r="G1740" s="3"/>
      <c r="J1740" s="7"/>
      <c r="L1740" s="20"/>
      <c r="M1740" s="72"/>
    </row>
    <row r="1741" spans="1:13" s="6" customFormat="1" hidden="1">
      <c r="A1741" s="87"/>
      <c r="G1741" s="3"/>
      <c r="J1741" s="7"/>
      <c r="L1741" s="20"/>
      <c r="M1741" s="72"/>
    </row>
    <row r="1742" spans="1:13" s="6" customFormat="1" hidden="1">
      <c r="A1742" s="87"/>
      <c r="G1742" s="3"/>
      <c r="J1742" s="7"/>
      <c r="L1742" s="20"/>
      <c r="M1742" s="72"/>
    </row>
    <row r="1743" spans="1:13" s="6" customFormat="1" hidden="1">
      <c r="A1743" s="87"/>
      <c r="G1743" s="3"/>
      <c r="J1743" s="7"/>
      <c r="L1743" s="20"/>
      <c r="M1743" s="72"/>
    </row>
    <row r="1744" spans="1:13" s="6" customFormat="1" hidden="1">
      <c r="A1744" s="87"/>
      <c r="G1744" s="3"/>
      <c r="J1744" s="7"/>
      <c r="L1744" s="20"/>
      <c r="M1744" s="72"/>
    </row>
    <row r="1745" spans="1:13" s="6" customFormat="1" hidden="1">
      <c r="A1745" s="87"/>
      <c r="G1745" s="3"/>
      <c r="J1745" s="7"/>
      <c r="L1745" s="20"/>
      <c r="M1745" s="72"/>
    </row>
    <row r="1746" spans="1:13" s="6" customFormat="1" hidden="1">
      <c r="A1746" s="87"/>
      <c r="G1746" s="3"/>
      <c r="J1746" s="7"/>
      <c r="L1746" s="20"/>
      <c r="M1746" s="72"/>
    </row>
    <row r="1747" spans="1:13" s="6" customFormat="1" hidden="1">
      <c r="A1747" s="87"/>
      <c r="G1747" s="3"/>
      <c r="J1747" s="7"/>
      <c r="L1747" s="20"/>
      <c r="M1747" s="72"/>
    </row>
    <row r="1748" spans="1:13" s="6" customFormat="1" hidden="1">
      <c r="A1748" s="87"/>
      <c r="G1748" s="3"/>
      <c r="J1748" s="7"/>
      <c r="L1748" s="20"/>
      <c r="M1748" s="72"/>
    </row>
    <row r="1749" spans="1:13" s="6" customFormat="1" hidden="1">
      <c r="A1749" s="87"/>
      <c r="G1749" s="3"/>
      <c r="J1749" s="7"/>
      <c r="L1749" s="20"/>
      <c r="M1749" s="72"/>
    </row>
    <row r="1750" spans="1:13" s="6" customFormat="1" hidden="1">
      <c r="A1750" s="87"/>
      <c r="G1750" s="3"/>
      <c r="J1750" s="7"/>
      <c r="L1750" s="20"/>
      <c r="M1750" s="72"/>
    </row>
    <row r="1751" spans="1:13" s="6" customFormat="1" hidden="1">
      <c r="A1751" s="87"/>
      <c r="G1751" s="3"/>
      <c r="J1751" s="7"/>
      <c r="L1751" s="20"/>
      <c r="M1751" s="72"/>
    </row>
    <row r="1752" spans="1:13" s="6" customFormat="1" hidden="1">
      <c r="A1752" s="87"/>
      <c r="G1752" s="3"/>
      <c r="J1752" s="7"/>
      <c r="L1752" s="20"/>
      <c r="M1752" s="72"/>
    </row>
    <row r="1753" spans="1:13" s="6" customFormat="1" hidden="1">
      <c r="A1753" s="87"/>
      <c r="G1753" s="3"/>
      <c r="J1753" s="7"/>
      <c r="L1753" s="20"/>
      <c r="M1753" s="72"/>
    </row>
    <row r="1754" spans="1:13" s="6" customFormat="1" hidden="1">
      <c r="A1754" s="87"/>
      <c r="G1754" s="3"/>
      <c r="J1754" s="7"/>
      <c r="L1754" s="20"/>
      <c r="M1754" s="72"/>
    </row>
    <row r="1755" spans="1:13" s="6" customFormat="1" hidden="1">
      <c r="A1755" s="87"/>
      <c r="G1755" s="3"/>
      <c r="J1755" s="7"/>
      <c r="L1755" s="20"/>
      <c r="M1755" s="72"/>
    </row>
    <row r="1756" spans="1:13" s="6" customFormat="1" hidden="1">
      <c r="A1756" s="87"/>
      <c r="G1756" s="3"/>
      <c r="J1756" s="7"/>
      <c r="L1756" s="20"/>
      <c r="M1756" s="72"/>
    </row>
    <row r="1757" spans="1:13" s="6" customFormat="1" hidden="1">
      <c r="A1757" s="87"/>
      <c r="G1757" s="3"/>
      <c r="J1757" s="7"/>
      <c r="L1757" s="20"/>
      <c r="M1757" s="72"/>
    </row>
    <row r="1758" spans="1:13" s="6" customFormat="1" hidden="1">
      <c r="A1758" s="87"/>
      <c r="G1758" s="3"/>
      <c r="J1758" s="7"/>
      <c r="L1758" s="20"/>
      <c r="M1758" s="72"/>
    </row>
    <row r="1759" spans="1:13" s="6" customFormat="1" hidden="1">
      <c r="A1759" s="87"/>
      <c r="G1759" s="3"/>
      <c r="J1759" s="7"/>
      <c r="L1759" s="20"/>
      <c r="M1759" s="72"/>
    </row>
    <row r="1760" spans="1:13" s="6" customFormat="1" hidden="1">
      <c r="A1760" s="87"/>
      <c r="G1760" s="3"/>
      <c r="J1760" s="7"/>
      <c r="L1760" s="20"/>
      <c r="M1760" s="72"/>
    </row>
    <row r="1761" spans="1:13" s="6" customFormat="1" hidden="1">
      <c r="A1761" s="87"/>
      <c r="G1761" s="3"/>
      <c r="J1761" s="7"/>
      <c r="L1761" s="20"/>
      <c r="M1761" s="72"/>
    </row>
    <row r="1762" spans="1:13" s="6" customFormat="1" hidden="1">
      <c r="A1762" s="87"/>
      <c r="G1762" s="3"/>
      <c r="J1762" s="7"/>
      <c r="L1762" s="20"/>
      <c r="M1762" s="72"/>
    </row>
    <row r="1763" spans="1:13" s="6" customFormat="1" hidden="1">
      <c r="A1763" s="87"/>
      <c r="G1763" s="3"/>
      <c r="J1763" s="7"/>
      <c r="L1763" s="20"/>
      <c r="M1763" s="72"/>
    </row>
    <row r="1764" spans="1:13" s="6" customFormat="1" hidden="1">
      <c r="A1764" s="87"/>
      <c r="G1764" s="3"/>
      <c r="J1764" s="7"/>
      <c r="L1764" s="20"/>
      <c r="M1764" s="72"/>
    </row>
    <row r="1765" spans="1:13" s="6" customFormat="1" hidden="1">
      <c r="A1765" s="87"/>
      <c r="G1765" s="3"/>
      <c r="J1765" s="7"/>
      <c r="L1765" s="20"/>
      <c r="M1765" s="72"/>
    </row>
    <row r="1766" spans="1:13" s="6" customFormat="1" hidden="1">
      <c r="A1766" s="87"/>
      <c r="G1766" s="3"/>
      <c r="J1766" s="7"/>
      <c r="L1766" s="20"/>
      <c r="M1766" s="72"/>
    </row>
    <row r="1767" spans="1:13" s="6" customFormat="1" hidden="1">
      <c r="A1767" s="87"/>
      <c r="G1767" s="3"/>
      <c r="J1767" s="7"/>
      <c r="L1767" s="20"/>
      <c r="M1767" s="72"/>
    </row>
    <row r="1768" spans="1:13" s="6" customFormat="1" hidden="1">
      <c r="A1768" s="87"/>
      <c r="G1768" s="3"/>
      <c r="J1768" s="7"/>
      <c r="L1768" s="20"/>
      <c r="M1768" s="72"/>
    </row>
    <row r="1769" spans="1:13" s="6" customFormat="1" hidden="1">
      <c r="A1769" s="87"/>
      <c r="G1769" s="3"/>
      <c r="J1769" s="7"/>
      <c r="L1769" s="20"/>
      <c r="M1769" s="72"/>
    </row>
    <row r="1770" spans="1:13" s="6" customFormat="1" hidden="1">
      <c r="A1770" s="87"/>
      <c r="G1770" s="3"/>
      <c r="J1770" s="7"/>
      <c r="L1770" s="20"/>
      <c r="M1770" s="72"/>
    </row>
    <row r="1771" spans="1:13" s="6" customFormat="1" hidden="1">
      <c r="A1771" s="87"/>
      <c r="G1771" s="3"/>
      <c r="J1771" s="7"/>
      <c r="L1771" s="20"/>
      <c r="M1771" s="72"/>
    </row>
    <row r="1772" spans="1:13" s="6" customFormat="1" hidden="1">
      <c r="A1772" s="87"/>
      <c r="G1772" s="3"/>
      <c r="J1772" s="7"/>
      <c r="L1772" s="20"/>
      <c r="M1772" s="72"/>
    </row>
    <row r="1773" spans="1:13" s="6" customFormat="1" hidden="1">
      <c r="A1773" s="87"/>
      <c r="G1773" s="3"/>
      <c r="J1773" s="7"/>
      <c r="L1773" s="20"/>
      <c r="M1773" s="72"/>
    </row>
    <row r="1774" spans="1:13" s="6" customFormat="1" hidden="1">
      <c r="A1774" s="87"/>
      <c r="G1774" s="3"/>
      <c r="J1774" s="7"/>
      <c r="L1774" s="20"/>
      <c r="M1774" s="72"/>
    </row>
    <row r="1775" spans="1:13" s="6" customFormat="1" hidden="1">
      <c r="A1775" s="87"/>
      <c r="G1775" s="3"/>
      <c r="J1775" s="7"/>
      <c r="L1775" s="20"/>
      <c r="M1775" s="72"/>
    </row>
    <row r="1776" spans="1:13" s="6" customFormat="1" hidden="1">
      <c r="A1776" s="87"/>
      <c r="G1776" s="3"/>
      <c r="J1776" s="7"/>
      <c r="L1776" s="20"/>
      <c r="M1776" s="72"/>
    </row>
    <row r="1777" spans="1:13" s="6" customFormat="1" hidden="1">
      <c r="A1777" s="87"/>
      <c r="G1777" s="3"/>
      <c r="J1777" s="7"/>
      <c r="L1777" s="20"/>
      <c r="M1777" s="72"/>
    </row>
    <row r="1778" spans="1:13" s="6" customFormat="1" hidden="1">
      <c r="A1778" s="87"/>
      <c r="G1778" s="3"/>
      <c r="J1778" s="7"/>
      <c r="L1778" s="20"/>
      <c r="M1778" s="72"/>
    </row>
    <row r="1779" spans="1:13" s="6" customFormat="1" hidden="1">
      <c r="A1779" s="87"/>
      <c r="G1779" s="3"/>
      <c r="J1779" s="7"/>
      <c r="L1779" s="20"/>
      <c r="M1779" s="72"/>
    </row>
    <row r="1780" spans="1:13" s="6" customFormat="1" hidden="1">
      <c r="A1780" s="87"/>
      <c r="G1780" s="3"/>
      <c r="J1780" s="7"/>
      <c r="L1780" s="20"/>
      <c r="M1780" s="72"/>
    </row>
    <row r="1781" spans="1:13" s="6" customFormat="1" hidden="1">
      <c r="A1781" s="87"/>
      <c r="G1781" s="3"/>
      <c r="J1781" s="7"/>
      <c r="L1781" s="20"/>
      <c r="M1781" s="72"/>
    </row>
    <row r="1782" spans="1:13" s="6" customFormat="1" hidden="1">
      <c r="A1782" s="87"/>
      <c r="G1782" s="3"/>
      <c r="J1782" s="7"/>
      <c r="L1782" s="20"/>
      <c r="M1782" s="72"/>
    </row>
    <row r="1783" spans="1:13" s="6" customFormat="1" hidden="1">
      <c r="A1783" s="87"/>
      <c r="G1783" s="3"/>
      <c r="J1783" s="7"/>
      <c r="L1783" s="20"/>
      <c r="M1783" s="72"/>
    </row>
    <row r="1784" spans="1:13" s="6" customFormat="1" hidden="1">
      <c r="A1784" s="87"/>
      <c r="G1784" s="3"/>
      <c r="J1784" s="7"/>
      <c r="L1784" s="20"/>
      <c r="M1784" s="72"/>
    </row>
    <row r="1785" spans="1:13" s="6" customFormat="1" hidden="1">
      <c r="A1785" s="87"/>
      <c r="G1785" s="3"/>
      <c r="J1785" s="7"/>
      <c r="L1785" s="20"/>
      <c r="M1785" s="72"/>
    </row>
    <row r="1786" spans="1:13" s="6" customFormat="1" hidden="1">
      <c r="A1786" s="87"/>
      <c r="G1786" s="3"/>
      <c r="J1786" s="7"/>
      <c r="L1786" s="20"/>
      <c r="M1786" s="72"/>
    </row>
    <row r="1787" spans="1:13" s="6" customFormat="1" hidden="1">
      <c r="A1787" s="87"/>
      <c r="G1787" s="3"/>
      <c r="J1787" s="7"/>
      <c r="L1787" s="20"/>
      <c r="M1787" s="72"/>
    </row>
    <row r="1788" spans="1:13" s="6" customFormat="1" hidden="1">
      <c r="A1788" s="87"/>
      <c r="G1788" s="3"/>
      <c r="J1788" s="7"/>
      <c r="L1788" s="20"/>
      <c r="M1788" s="72"/>
    </row>
    <row r="1789" spans="1:13" s="6" customFormat="1" hidden="1">
      <c r="A1789" s="87"/>
      <c r="G1789" s="3"/>
      <c r="J1789" s="7"/>
      <c r="L1789" s="20"/>
      <c r="M1789" s="72"/>
    </row>
    <row r="1790" spans="1:13" s="6" customFormat="1" hidden="1">
      <c r="A1790" s="87"/>
      <c r="G1790" s="3"/>
      <c r="J1790" s="7"/>
      <c r="L1790" s="20"/>
      <c r="M1790" s="72"/>
    </row>
    <row r="1791" spans="1:13" s="6" customFormat="1" hidden="1">
      <c r="A1791" s="87"/>
      <c r="G1791" s="3"/>
      <c r="J1791" s="7"/>
      <c r="L1791" s="20"/>
      <c r="M1791" s="72"/>
    </row>
    <row r="1792" spans="1:13" s="6" customFormat="1" hidden="1">
      <c r="A1792" s="87"/>
      <c r="G1792" s="3"/>
      <c r="J1792" s="7"/>
      <c r="L1792" s="20"/>
      <c r="M1792" s="72"/>
    </row>
    <row r="1793" spans="1:13" s="6" customFormat="1" hidden="1">
      <c r="A1793" s="87"/>
      <c r="G1793" s="3"/>
      <c r="J1793" s="7"/>
      <c r="L1793" s="20"/>
      <c r="M1793" s="72"/>
    </row>
    <row r="1794" spans="1:13" s="6" customFormat="1" hidden="1">
      <c r="A1794" s="87"/>
      <c r="G1794" s="3"/>
      <c r="J1794" s="7"/>
      <c r="L1794" s="20"/>
      <c r="M1794" s="72"/>
    </row>
    <row r="1795" spans="1:13" s="6" customFormat="1" hidden="1">
      <c r="A1795" s="87"/>
      <c r="G1795" s="3"/>
      <c r="J1795" s="7"/>
      <c r="L1795" s="20"/>
      <c r="M1795" s="72"/>
    </row>
    <row r="1796" spans="1:13" s="6" customFormat="1" hidden="1">
      <c r="A1796" s="87"/>
      <c r="G1796" s="3"/>
      <c r="J1796" s="7"/>
      <c r="L1796" s="20"/>
      <c r="M1796" s="72"/>
    </row>
    <row r="1797" spans="1:13" s="6" customFormat="1" hidden="1">
      <c r="A1797" s="87"/>
      <c r="G1797" s="3"/>
      <c r="J1797" s="7"/>
      <c r="L1797" s="20"/>
      <c r="M1797" s="72"/>
    </row>
    <row r="1798" spans="1:13" s="6" customFormat="1" hidden="1">
      <c r="A1798" s="87"/>
      <c r="G1798" s="3"/>
      <c r="J1798" s="7"/>
      <c r="L1798" s="20"/>
      <c r="M1798" s="72"/>
    </row>
    <row r="1799" spans="1:13" s="6" customFormat="1" hidden="1">
      <c r="A1799" s="87"/>
      <c r="G1799" s="3"/>
      <c r="J1799" s="7"/>
      <c r="L1799" s="20"/>
      <c r="M1799" s="72"/>
    </row>
    <row r="1800" spans="1:13" s="6" customFormat="1" hidden="1">
      <c r="A1800" s="87"/>
      <c r="G1800" s="3"/>
      <c r="J1800" s="7"/>
      <c r="L1800" s="20"/>
      <c r="M1800" s="72"/>
    </row>
    <row r="1801" spans="1:13" s="6" customFormat="1" hidden="1">
      <c r="A1801" s="87"/>
      <c r="G1801" s="3"/>
      <c r="J1801" s="7"/>
      <c r="L1801" s="20"/>
      <c r="M1801" s="72"/>
    </row>
    <row r="1802" spans="1:13" s="6" customFormat="1" hidden="1">
      <c r="A1802" s="87"/>
      <c r="G1802" s="3"/>
      <c r="J1802" s="7"/>
      <c r="L1802" s="20"/>
      <c r="M1802" s="72"/>
    </row>
    <row r="1803" spans="1:13" s="6" customFormat="1" hidden="1">
      <c r="A1803" s="87"/>
      <c r="G1803" s="3"/>
      <c r="J1803" s="7"/>
      <c r="L1803" s="20"/>
      <c r="M1803" s="72"/>
    </row>
    <row r="1804" spans="1:13" s="6" customFormat="1" hidden="1">
      <c r="A1804" s="87"/>
      <c r="G1804" s="3"/>
      <c r="J1804" s="7"/>
      <c r="L1804" s="20"/>
      <c r="M1804" s="72"/>
    </row>
    <row r="1805" spans="1:13" s="6" customFormat="1" hidden="1">
      <c r="A1805" s="87"/>
      <c r="G1805" s="3"/>
      <c r="J1805" s="7"/>
      <c r="L1805" s="20"/>
      <c r="M1805" s="72"/>
    </row>
    <row r="1806" spans="1:13" s="6" customFormat="1" hidden="1">
      <c r="A1806" s="87"/>
      <c r="G1806" s="3"/>
      <c r="J1806" s="7"/>
      <c r="L1806" s="20"/>
      <c r="M1806" s="72"/>
    </row>
    <row r="1807" spans="1:13" s="6" customFormat="1" hidden="1">
      <c r="A1807" s="87"/>
      <c r="G1807" s="3"/>
      <c r="J1807" s="7"/>
      <c r="L1807" s="20"/>
      <c r="M1807" s="72"/>
    </row>
    <row r="1808" spans="1:13" s="6" customFormat="1" hidden="1">
      <c r="A1808" s="87"/>
      <c r="G1808" s="3"/>
      <c r="J1808" s="7"/>
      <c r="L1808" s="20"/>
      <c r="M1808" s="72"/>
    </row>
    <row r="1809" spans="1:13" s="6" customFormat="1" hidden="1">
      <c r="A1809" s="87"/>
      <c r="G1809" s="3"/>
      <c r="J1809" s="7"/>
      <c r="L1809" s="20"/>
      <c r="M1809" s="72"/>
    </row>
    <row r="1810" spans="1:13" s="6" customFormat="1" hidden="1">
      <c r="A1810" s="87"/>
      <c r="G1810" s="3"/>
      <c r="J1810" s="7"/>
      <c r="L1810" s="20"/>
      <c r="M1810" s="72"/>
    </row>
    <row r="1811" spans="1:13" s="6" customFormat="1" hidden="1">
      <c r="A1811" s="87"/>
      <c r="G1811" s="3"/>
      <c r="J1811" s="7"/>
      <c r="L1811" s="20"/>
      <c r="M1811" s="72"/>
    </row>
    <row r="1812" spans="1:13" s="6" customFormat="1" hidden="1">
      <c r="A1812" s="87"/>
      <c r="G1812" s="3"/>
      <c r="J1812" s="7"/>
      <c r="L1812" s="20"/>
      <c r="M1812" s="72"/>
    </row>
    <row r="1813" spans="1:13" s="6" customFormat="1" hidden="1">
      <c r="A1813" s="87"/>
      <c r="G1813" s="3"/>
      <c r="J1813" s="7"/>
      <c r="L1813" s="20"/>
      <c r="M1813" s="72"/>
    </row>
    <row r="1814" spans="1:13" s="6" customFormat="1" hidden="1">
      <c r="A1814" s="87"/>
      <c r="G1814" s="3"/>
      <c r="J1814" s="7"/>
      <c r="L1814" s="20"/>
      <c r="M1814" s="72"/>
    </row>
    <row r="1815" spans="1:13" s="6" customFormat="1" hidden="1">
      <c r="A1815" s="87"/>
      <c r="G1815" s="3"/>
      <c r="J1815" s="7"/>
      <c r="L1815" s="20"/>
      <c r="M1815" s="72"/>
    </row>
    <row r="1816" spans="1:13" s="6" customFormat="1" hidden="1">
      <c r="A1816" s="87"/>
      <c r="G1816" s="3"/>
      <c r="J1816" s="7"/>
      <c r="L1816" s="20"/>
      <c r="M1816" s="72"/>
    </row>
    <row r="1817" spans="1:13" s="6" customFormat="1" hidden="1">
      <c r="A1817" s="87"/>
      <c r="G1817" s="3"/>
      <c r="J1817" s="7"/>
      <c r="L1817" s="20"/>
      <c r="M1817" s="72"/>
    </row>
    <row r="1818" spans="1:13" s="6" customFormat="1" hidden="1">
      <c r="A1818" s="87"/>
      <c r="G1818" s="3"/>
      <c r="J1818" s="7"/>
      <c r="L1818" s="20"/>
      <c r="M1818" s="72"/>
    </row>
    <row r="1819" spans="1:13" s="6" customFormat="1" hidden="1">
      <c r="A1819" s="87"/>
      <c r="G1819" s="3"/>
      <c r="J1819" s="7"/>
      <c r="L1819" s="20"/>
      <c r="M1819" s="72"/>
    </row>
    <row r="1820" spans="1:13" s="6" customFormat="1" hidden="1">
      <c r="A1820" s="87"/>
      <c r="G1820" s="3"/>
      <c r="J1820" s="7"/>
      <c r="L1820" s="20"/>
      <c r="M1820" s="72"/>
    </row>
    <row r="1821" spans="1:13" s="6" customFormat="1" hidden="1">
      <c r="A1821" s="87"/>
      <c r="G1821" s="3"/>
      <c r="J1821" s="7"/>
      <c r="L1821" s="20"/>
      <c r="M1821" s="72"/>
    </row>
    <row r="1822" spans="1:13" s="6" customFormat="1" hidden="1">
      <c r="A1822" s="87"/>
      <c r="G1822" s="3"/>
      <c r="J1822" s="7"/>
      <c r="L1822" s="20"/>
      <c r="M1822" s="72"/>
    </row>
    <row r="1823" spans="1:13" s="6" customFormat="1" hidden="1">
      <c r="A1823" s="87"/>
      <c r="G1823" s="3"/>
      <c r="J1823" s="7"/>
      <c r="L1823" s="20"/>
      <c r="M1823" s="72"/>
    </row>
    <row r="1824" spans="1:13" s="6" customFormat="1" hidden="1">
      <c r="A1824" s="87"/>
      <c r="G1824" s="3"/>
      <c r="J1824" s="7"/>
      <c r="L1824" s="20"/>
      <c r="M1824" s="72"/>
    </row>
    <row r="1825" spans="1:13" s="6" customFormat="1" hidden="1">
      <c r="A1825" s="87"/>
      <c r="G1825" s="3"/>
      <c r="J1825" s="7"/>
      <c r="L1825" s="20"/>
      <c r="M1825" s="72"/>
    </row>
    <row r="1826" spans="1:13" s="6" customFormat="1" hidden="1">
      <c r="A1826" s="87"/>
      <c r="G1826" s="3"/>
      <c r="J1826" s="7"/>
      <c r="L1826" s="20"/>
      <c r="M1826" s="72"/>
    </row>
    <row r="1827" spans="1:13" s="6" customFormat="1" hidden="1">
      <c r="A1827" s="87"/>
      <c r="G1827" s="3"/>
      <c r="J1827" s="7"/>
      <c r="L1827" s="20"/>
      <c r="M1827" s="72"/>
    </row>
    <row r="1828" spans="1:13" s="6" customFormat="1" hidden="1">
      <c r="A1828" s="87"/>
      <c r="G1828" s="3"/>
      <c r="J1828" s="7"/>
      <c r="L1828" s="20"/>
      <c r="M1828" s="72"/>
    </row>
    <row r="1829" spans="1:13" s="6" customFormat="1" hidden="1">
      <c r="A1829" s="87"/>
      <c r="G1829" s="3"/>
      <c r="J1829" s="7"/>
      <c r="L1829" s="20"/>
      <c r="M1829" s="72"/>
    </row>
    <row r="1830" spans="1:13" s="6" customFormat="1" hidden="1">
      <c r="A1830" s="87"/>
      <c r="G1830" s="3"/>
      <c r="J1830" s="7"/>
      <c r="L1830" s="20"/>
      <c r="M1830" s="72"/>
    </row>
    <row r="1831" spans="1:13" s="6" customFormat="1" hidden="1">
      <c r="A1831" s="87"/>
      <c r="G1831" s="3"/>
      <c r="J1831" s="7"/>
      <c r="L1831" s="20"/>
      <c r="M1831" s="72"/>
    </row>
    <row r="1832" spans="1:13" s="6" customFormat="1" hidden="1">
      <c r="A1832" s="87"/>
      <c r="G1832" s="3"/>
      <c r="J1832" s="7"/>
      <c r="L1832" s="20"/>
      <c r="M1832" s="72"/>
    </row>
    <row r="1833" spans="1:13" s="6" customFormat="1" hidden="1">
      <c r="A1833" s="87"/>
      <c r="G1833" s="3"/>
      <c r="J1833" s="7"/>
      <c r="L1833" s="20"/>
      <c r="M1833" s="72"/>
    </row>
    <row r="1834" spans="1:13" s="6" customFormat="1" hidden="1">
      <c r="A1834" s="87"/>
      <c r="G1834" s="3"/>
      <c r="J1834" s="7"/>
      <c r="L1834" s="20"/>
      <c r="M1834" s="72"/>
    </row>
    <row r="1835" spans="1:13" s="6" customFormat="1" hidden="1">
      <c r="A1835" s="87"/>
      <c r="G1835" s="3"/>
      <c r="J1835" s="7"/>
      <c r="L1835" s="20"/>
      <c r="M1835" s="72"/>
    </row>
    <row r="1836" spans="1:13" s="6" customFormat="1" hidden="1">
      <c r="A1836" s="87"/>
      <c r="G1836" s="3"/>
      <c r="J1836" s="7"/>
      <c r="L1836" s="20"/>
      <c r="M1836" s="72"/>
    </row>
    <row r="1837" spans="1:13" s="6" customFormat="1" hidden="1">
      <c r="A1837" s="87"/>
      <c r="G1837" s="3"/>
      <c r="J1837" s="7"/>
      <c r="L1837" s="20"/>
      <c r="M1837" s="72"/>
    </row>
    <row r="1838" spans="1:13" s="6" customFormat="1" hidden="1">
      <c r="A1838" s="87"/>
      <c r="G1838" s="3"/>
      <c r="J1838" s="7"/>
      <c r="L1838" s="20"/>
      <c r="M1838" s="72"/>
    </row>
    <row r="1839" spans="1:13" s="6" customFormat="1" hidden="1">
      <c r="A1839" s="87"/>
      <c r="G1839" s="3"/>
      <c r="J1839" s="7"/>
      <c r="L1839" s="20"/>
      <c r="M1839" s="72"/>
    </row>
    <row r="1840" spans="1:13" s="6" customFormat="1" hidden="1">
      <c r="A1840" s="87"/>
      <c r="G1840" s="3"/>
      <c r="J1840" s="7"/>
      <c r="L1840" s="20"/>
      <c r="M1840" s="72"/>
    </row>
    <row r="1841" spans="1:13" s="6" customFormat="1" hidden="1">
      <c r="A1841" s="87"/>
      <c r="G1841" s="3"/>
      <c r="J1841" s="7"/>
      <c r="L1841" s="20"/>
      <c r="M1841" s="72"/>
    </row>
    <row r="1842" spans="1:13" s="6" customFormat="1" hidden="1">
      <c r="A1842" s="87"/>
      <c r="G1842" s="3"/>
      <c r="J1842" s="7"/>
      <c r="L1842" s="20"/>
      <c r="M1842" s="72"/>
    </row>
    <row r="1843" spans="1:13" s="6" customFormat="1" hidden="1">
      <c r="A1843" s="87"/>
      <c r="G1843" s="3"/>
      <c r="J1843" s="7"/>
      <c r="L1843" s="20"/>
      <c r="M1843" s="72"/>
    </row>
    <row r="1844" spans="1:13" s="6" customFormat="1" hidden="1">
      <c r="A1844" s="87"/>
      <c r="G1844" s="3"/>
      <c r="J1844" s="7"/>
      <c r="L1844" s="20"/>
      <c r="M1844" s="72"/>
    </row>
    <row r="1845" spans="1:13" s="6" customFormat="1" hidden="1">
      <c r="A1845" s="87"/>
      <c r="G1845" s="3"/>
      <c r="J1845" s="7"/>
      <c r="L1845" s="20"/>
      <c r="M1845" s="72"/>
    </row>
    <row r="1846" spans="1:13" s="6" customFormat="1" hidden="1">
      <c r="A1846" s="87"/>
      <c r="G1846" s="3"/>
      <c r="J1846" s="7"/>
      <c r="L1846" s="20"/>
      <c r="M1846" s="72"/>
    </row>
    <row r="1847" spans="1:13" s="6" customFormat="1" hidden="1">
      <c r="A1847" s="87"/>
      <c r="G1847" s="3"/>
      <c r="J1847" s="7"/>
      <c r="L1847" s="20"/>
      <c r="M1847" s="72"/>
    </row>
    <row r="1848" spans="1:13" s="6" customFormat="1" hidden="1">
      <c r="A1848" s="87"/>
      <c r="G1848" s="3"/>
      <c r="J1848" s="7"/>
      <c r="L1848" s="20"/>
      <c r="M1848" s="72"/>
    </row>
    <row r="1849" spans="1:13" s="6" customFormat="1" hidden="1">
      <c r="A1849" s="87"/>
      <c r="G1849" s="3"/>
      <c r="J1849" s="7"/>
      <c r="L1849" s="20"/>
      <c r="M1849" s="72"/>
    </row>
    <row r="1850" spans="1:13" s="6" customFormat="1" hidden="1">
      <c r="A1850" s="87"/>
      <c r="G1850" s="3"/>
      <c r="J1850" s="7"/>
      <c r="L1850" s="20"/>
      <c r="M1850" s="72"/>
    </row>
    <row r="1851" spans="1:13" s="6" customFormat="1" hidden="1">
      <c r="A1851" s="87"/>
      <c r="G1851" s="3"/>
      <c r="J1851" s="7"/>
      <c r="L1851" s="20"/>
      <c r="M1851" s="72"/>
    </row>
    <row r="1852" spans="1:13" s="6" customFormat="1" hidden="1">
      <c r="A1852" s="87"/>
      <c r="G1852" s="3"/>
      <c r="J1852" s="7"/>
      <c r="L1852" s="20"/>
      <c r="M1852" s="72"/>
    </row>
    <row r="1853" spans="1:13" s="6" customFormat="1" hidden="1">
      <c r="A1853" s="87"/>
      <c r="G1853" s="3"/>
      <c r="J1853" s="7"/>
      <c r="L1853" s="20"/>
      <c r="M1853" s="72"/>
    </row>
    <row r="1854" spans="1:13" s="6" customFormat="1" hidden="1">
      <c r="A1854" s="87"/>
      <c r="G1854" s="3"/>
      <c r="J1854" s="7"/>
      <c r="L1854" s="20"/>
      <c r="M1854" s="72"/>
    </row>
    <row r="1855" spans="1:13" s="6" customFormat="1" hidden="1">
      <c r="A1855" s="87"/>
      <c r="G1855" s="3"/>
      <c r="J1855" s="7"/>
      <c r="L1855" s="20"/>
      <c r="M1855" s="72"/>
    </row>
    <row r="1856" spans="1:13" s="6" customFormat="1" hidden="1">
      <c r="A1856" s="87"/>
      <c r="G1856" s="3"/>
      <c r="J1856" s="7"/>
      <c r="L1856" s="20"/>
      <c r="M1856" s="72"/>
    </row>
    <row r="1857" spans="1:13" s="6" customFormat="1" hidden="1">
      <c r="A1857" s="87"/>
      <c r="G1857" s="3"/>
      <c r="J1857" s="7"/>
      <c r="L1857" s="20"/>
      <c r="M1857" s="72"/>
    </row>
    <row r="1858" spans="1:13" s="6" customFormat="1" hidden="1">
      <c r="A1858" s="87"/>
      <c r="G1858" s="3"/>
      <c r="J1858" s="7"/>
      <c r="L1858" s="20"/>
      <c r="M1858" s="72"/>
    </row>
    <row r="1859" spans="1:13" s="6" customFormat="1" hidden="1">
      <c r="A1859" s="87"/>
      <c r="G1859" s="3"/>
      <c r="J1859" s="7"/>
      <c r="L1859" s="20"/>
      <c r="M1859" s="72"/>
    </row>
    <row r="1860" spans="1:13" s="6" customFormat="1" hidden="1">
      <c r="A1860" s="87"/>
      <c r="G1860" s="3"/>
      <c r="J1860" s="7"/>
      <c r="L1860" s="20"/>
      <c r="M1860" s="72"/>
    </row>
    <row r="1861" spans="1:13" s="6" customFormat="1" hidden="1">
      <c r="A1861" s="87"/>
      <c r="G1861" s="3"/>
      <c r="J1861" s="7"/>
      <c r="L1861" s="20"/>
      <c r="M1861" s="72"/>
    </row>
    <row r="1862" spans="1:13" s="6" customFormat="1" hidden="1">
      <c r="A1862" s="87"/>
      <c r="G1862" s="3"/>
      <c r="J1862" s="7"/>
      <c r="L1862" s="20"/>
      <c r="M1862" s="72"/>
    </row>
    <row r="1863" spans="1:13" s="6" customFormat="1" hidden="1">
      <c r="A1863" s="87"/>
      <c r="G1863" s="3"/>
      <c r="J1863" s="7"/>
      <c r="L1863" s="20"/>
      <c r="M1863" s="72"/>
    </row>
    <row r="1864" spans="1:13" s="6" customFormat="1" hidden="1">
      <c r="A1864" s="87"/>
      <c r="G1864" s="3"/>
      <c r="J1864" s="7"/>
      <c r="L1864" s="20"/>
      <c r="M1864" s="72"/>
    </row>
    <row r="1865" spans="1:13" s="6" customFormat="1" hidden="1">
      <c r="A1865" s="87"/>
      <c r="G1865" s="3"/>
      <c r="J1865" s="7"/>
      <c r="L1865" s="20"/>
      <c r="M1865" s="72"/>
    </row>
    <row r="1866" spans="1:13" s="6" customFormat="1" hidden="1">
      <c r="A1866" s="87"/>
      <c r="G1866" s="3"/>
      <c r="J1866" s="7"/>
      <c r="L1866" s="20"/>
      <c r="M1866" s="72"/>
    </row>
    <row r="1867" spans="1:13" s="6" customFormat="1" hidden="1">
      <c r="A1867" s="87"/>
      <c r="G1867" s="3"/>
      <c r="J1867" s="7"/>
      <c r="L1867" s="20"/>
      <c r="M1867" s="72"/>
    </row>
    <row r="1868" spans="1:13" s="6" customFormat="1" hidden="1">
      <c r="A1868" s="87"/>
      <c r="G1868" s="3"/>
      <c r="J1868" s="7"/>
      <c r="L1868" s="20"/>
      <c r="M1868" s="72"/>
    </row>
    <row r="1869" spans="1:13" s="6" customFormat="1" hidden="1">
      <c r="A1869" s="87"/>
      <c r="G1869" s="3"/>
      <c r="J1869" s="7"/>
      <c r="L1869" s="20"/>
      <c r="M1869" s="72"/>
    </row>
    <row r="1870" spans="1:13" s="6" customFormat="1" hidden="1">
      <c r="A1870" s="87"/>
      <c r="G1870" s="3"/>
      <c r="J1870" s="7"/>
      <c r="L1870" s="20"/>
      <c r="M1870" s="72"/>
    </row>
    <row r="1871" spans="1:13" s="6" customFormat="1" hidden="1">
      <c r="A1871" s="87"/>
      <c r="G1871" s="3"/>
      <c r="J1871" s="7"/>
      <c r="L1871" s="20"/>
      <c r="M1871" s="72"/>
    </row>
    <row r="1872" spans="1:13" s="6" customFormat="1" hidden="1">
      <c r="A1872" s="87"/>
      <c r="G1872" s="3"/>
      <c r="J1872" s="7"/>
      <c r="L1872" s="20"/>
      <c r="M1872" s="72"/>
    </row>
    <row r="1873" spans="1:13" s="6" customFormat="1" hidden="1">
      <c r="A1873" s="87"/>
      <c r="G1873" s="3"/>
      <c r="J1873" s="7"/>
      <c r="L1873" s="20"/>
      <c r="M1873" s="72"/>
    </row>
    <row r="1874" spans="1:13" s="6" customFormat="1" hidden="1">
      <c r="A1874" s="87"/>
      <c r="G1874" s="3"/>
      <c r="J1874" s="7"/>
      <c r="L1874" s="20"/>
      <c r="M1874" s="72"/>
    </row>
    <row r="1875" spans="1:13" s="6" customFormat="1" hidden="1">
      <c r="A1875" s="87"/>
      <c r="G1875" s="3"/>
      <c r="J1875" s="7"/>
      <c r="L1875" s="20"/>
      <c r="M1875" s="72"/>
    </row>
    <row r="1876" spans="1:13" s="6" customFormat="1" hidden="1">
      <c r="A1876" s="87"/>
      <c r="G1876" s="3"/>
      <c r="J1876" s="7"/>
      <c r="L1876" s="20"/>
      <c r="M1876" s="72"/>
    </row>
    <row r="1877" spans="1:13" s="6" customFormat="1" hidden="1">
      <c r="A1877" s="87"/>
      <c r="G1877" s="3"/>
      <c r="J1877" s="7"/>
      <c r="L1877" s="20"/>
      <c r="M1877" s="72"/>
    </row>
    <row r="1878" spans="1:13" s="6" customFormat="1" hidden="1">
      <c r="A1878" s="87"/>
      <c r="G1878" s="3"/>
      <c r="J1878" s="7"/>
      <c r="L1878" s="20"/>
      <c r="M1878" s="72"/>
    </row>
    <row r="1879" spans="1:13" s="6" customFormat="1" hidden="1">
      <c r="A1879" s="87"/>
      <c r="G1879" s="3"/>
      <c r="J1879" s="7"/>
      <c r="L1879" s="20"/>
      <c r="M1879" s="72"/>
    </row>
    <row r="1880" spans="1:13" s="6" customFormat="1" hidden="1">
      <c r="A1880" s="87"/>
      <c r="G1880" s="3"/>
      <c r="J1880" s="7"/>
      <c r="L1880" s="20"/>
      <c r="M1880" s="72"/>
    </row>
    <row r="1881" spans="1:13" s="6" customFormat="1" hidden="1">
      <c r="A1881" s="87"/>
      <c r="G1881" s="3"/>
      <c r="J1881" s="7"/>
      <c r="L1881" s="20"/>
      <c r="M1881" s="72"/>
    </row>
    <row r="1882" spans="1:13" s="6" customFormat="1" hidden="1">
      <c r="A1882" s="87"/>
      <c r="G1882" s="3"/>
      <c r="J1882" s="7"/>
      <c r="L1882" s="20"/>
      <c r="M1882" s="72"/>
    </row>
    <row r="1883" spans="1:13" s="6" customFormat="1" hidden="1">
      <c r="A1883" s="87"/>
      <c r="G1883" s="3"/>
      <c r="J1883" s="7"/>
      <c r="L1883" s="20"/>
      <c r="M1883" s="72"/>
    </row>
    <row r="1884" spans="1:13" s="6" customFormat="1" hidden="1">
      <c r="A1884" s="87"/>
      <c r="G1884" s="3"/>
      <c r="J1884" s="7"/>
      <c r="L1884" s="20"/>
      <c r="M1884" s="72"/>
    </row>
    <row r="1885" spans="1:13" s="6" customFormat="1" hidden="1">
      <c r="A1885" s="87"/>
      <c r="G1885" s="3"/>
      <c r="J1885" s="7"/>
      <c r="L1885" s="20"/>
      <c r="M1885" s="72"/>
    </row>
    <row r="1886" spans="1:13" s="6" customFormat="1" hidden="1">
      <c r="A1886" s="87"/>
      <c r="G1886" s="3"/>
      <c r="J1886" s="7"/>
      <c r="L1886" s="20"/>
      <c r="M1886" s="72"/>
    </row>
    <row r="1887" spans="1:13" s="6" customFormat="1" hidden="1">
      <c r="A1887" s="87"/>
      <c r="G1887" s="3"/>
      <c r="J1887" s="7"/>
      <c r="L1887" s="20"/>
      <c r="M1887" s="72"/>
    </row>
    <row r="1888" spans="1:13" s="6" customFormat="1" hidden="1">
      <c r="A1888" s="87"/>
      <c r="G1888" s="3"/>
      <c r="J1888" s="7"/>
      <c r="L1888" s="20"/>
      <c r="M1888" s="72"/>
    </row>
    <row r="1889" spans="1:13" s="6" customFormat="1" hidden="1">
      <c r="A1889" s="87"/>
      <c r="G1889" s="3"/>
      <c r="J1889" s="7"/>
      <c r="L1889" s="20"/>
      <c r="M1889" s="72"/>
    </row>
    <row r="1890" spans="1:13" s="6" customFormat="1" hidden="1">
      <c r="A1890" s="87"/>
      <c r="G1890" s="3"/>
      <c r="J1890" s="7"/>
      <c r="L1890" s="20"/>
      <c r="M1890" s="72"/>
    </row>
    <row r="1891" spans="1:13" s="6" customFormat="1" hidden="1">
      <c r="A1891" s="87"/>
      <c r="G1891" s="3"/>
      <c r="J1891" s="7"/>
      <c r="L1891" s="20"/>
      <c r="M1891" s="72"/>
    </row>
    <row r="1892" spans="1:13" s="6" customFormat="1" hidden="1">
      <c r="A1892" s="87"/>
      <c r="G1892" s="3"/>
      <c r="J1892" s="7"/>
      <c r="L1892" s="20"/>
      <c r="M1892" s="72"/>
    </row>
    <row r="1893" spans="1:13" s="6" customFormat="1" hidden="1">
      <c r="A1893" s="87"/>
      <c r="G1893" s="3"/>
      <c r="J1893" s="7"/>
      <c r="L1893" s="20"/>
      <c r="M1893" s="72"/>
    </row>
    <row r="1894" spans="1:13" s="6" customFormat="1" hidden="1">
      <c r="A1894" s="87"/>
      <c r="G1894" s="3"/>
      <c r="J1894" s="7"/>
      <c r="L1894" s="20"/>
      <c r="M1894" s="72"/>
    </row>
    <row r="1895" spans="1:13" s="6" customFormat="1" hidden="1">
      <c r="A1895" s="87"/>
      <c r="G1895" s="3"/>
      <c r="J1895" s="7"/>
      <c r="L1895" s="20"/>
      <c r="M1895" s="72"/>
    </row>
    <row r="1896" spans="1:13" s="6" customFormat="1" hidden="1">
      <c r="A1896" s="87"/>
      <c r="G1896" s="3"/>
      <c r="J1896" s="7"/>
      <c r="L1896" s="20"/>
      <c r="M1896" s="72"/>
    </row>
    <row r="1897" spans="1:13" s="6" customFormat="1" hidden="1">
      <c r="A1897" s="87"/>
      <c r="G1897" s="3"/>
      <c r="J1897" s="7"/>
      <c r="L1897" s="20"/>
      <c r="M1897" s="72"/>
    </row>
    <row r="1898" spans="1:13" s="6" customFormat="1" hidden="1">
      <c r="A1898" s="87"/>
      <c r="G1898" s="3"/>
      <c r="J1898" s="7"/>
      <c r="L1898" s="20"/>
      <c r="M1898" s="72"/>
    </row>
    <row r="1899" spans="1:13" s="6" customFormat="1" hidden="1">
      <c r="A1899" s="87"/>
      <c r="G1899" s="3"/>
      <c r="J1899" s="7"/>
      <c r="L1899" s="20"/>
      <c r="M1899" s="72"/>
    </row>
    <row r="1900" spans="1:13" s="6" customFormat="1" hidden="1">
      <c r="A1900" s="87"/>
      <c r="G1900" s="3"/>
      <c r="J1900" s="7"/>
      <c r="L1900" s="20"/>
      <c r="M1900" s="72"/>
    </row>
    <row r="1901" spans="1:13" s="6" customFormat="1" hidden="1">
      <c r="A1901" s="87"/>
      <c r="G1901" s="3"/>
      <c r="J1901" s="7"/>
      <c r="L1901" s="20"/>
      <c r="M1901" s="72"/>
    </row>
    <row r="1902" spans="1:13" s="6" customFormat="1" hidden="1">
      <c r="A1902" s="87"/>
      <c r="G1902" s="3"/>
      <c r="J1902" s="7"/>
      <c r="L1902" s="20"/>
      <c r="M1902" s="72"/>
    </row>
    <row r="1903" spans="1:13" s="6" customFormat="1" hidden="1">
      <c r="A1903" s="87"/>
      <c r="G1903" s="3"/>
      <c r="J1903" s="7"/>
      <c r="L1903" s="20"/>
      <c r="M1903" s="72"/>
    </row>
    <row r="1904" spans="1:13" s="6" customFormat="1" hidden="1">
      <c r="A1904" s="87"/>
      <c r="G1904" s="3"/>
      <c r="J1904" s="7"/>
      <c r="L1904" s="20"/>
      <c r="M1904" s="72"/>
    </row>
    <row r="1905" spans="1:13" s="6" customFormat="1" hidden="1">
      <c r="A1905" s="87"/>
      <c r="G1905" s="3"/>
      <c r="J1905" s="7"/>
      <c r="L1905" s="20"/>
      <c r="M1905" s="72"/>
    </row>
    <row r="1906" spans="1:13" s="6" customFormat="1" hidden="1">
      <c r="A1906" s="87"/>
      <c r="G1906" s="3"/>
      <c r="J1906" s="7"/>
      <c r="L1906" s="20"/>
      <c r="M1906" s="72"/>
    </row>
    <row r="1907" spans="1:13" s="6" customFormat="1" hidden="1">
      <c r="A1907" s="87"/>
      <c r="G1907" s="3"/>
      <c r="J1907" s="7"/>
      <c r="L1907" s="20"/>
      <c r="M1907" s="72"/>
    </row>
    <row r="1908" spans="1:13" s="6" customFormat="1" hidden="1">
      <c r="A1908" s="87"/>
      <c r="G1908" s="3"/>
      <c r="J1908" s="7"/>
      <c r="L1908" s="20"/>
      <c r="M1908" s="72"/>
    </row>
    <row r="1909" spans="1:13" s="6" customFormat="1" hidden="1">
      <c r="A1909" s="87"/>
      <c r="G1909" s="3"/>
      <c r="J1909" s="7"/>
      <c r="L1909" s="20"/>
      <c r="M1909" s="72"/>
    </row>
    <row r="1910" spans="1:13" s="6" customFormat="1" hidden="1">
      <c r="A1910" s="87"/>
      <c r="G1910" s="3"/>
      <c r="J1910" s="7"/>
      <c r="L1910" s="20"/>
      <c r="M1910" s="72"/>
    </row>
    <row r="1911" spans="1:13" s="6" customFormat="1" hidden="1">
      <c r="A1911" s="87"/>
      <c r="G1911" s="3"/>
      <c r="J1911" s="7"/>
      <c r="L1911" s="20"/>
      <c r="M1911" s="72"/>
    </row>
    <row r="1912" spans="1:13" s="6" customFormat="1" hidden="1">
      <c r="A1912" s="87"/>
      <c r="G1912" s="3"/>
      <c r="J1912" s="7"/>
      <c r="L1912" s="20"/>
      <c r="M1912" s="72"/>
    </row>
    <row r="1913" spans="1:13" s="6" customFormat="1" hidden="1">
      <c r="A1913" s="87"/>
      <c r="G1913" s="3"/>
      <c r="J1913" s="7"/>
      <c r="L1913" s="20"/>
      <c r="M1913" s="72"/>
    </row>
    <row r="1914" spans="1:13" s="6" customFormat="1" hidden="1">
      <c r="A1914" s="87"/>
      <c r="G1914" s="3"/>
      <c r="J1914" s="7"/>
      <c r="L1914" s="20"/>
      <c r="M1914" s="72"/>
    </row>
    <row r="1915" spans="1:13" s="6" customFormat="1" hidden="1">
      <c r="A1915" s="87"/>
      <c r="G1915" s="3"/>
      <c r="J1915" s="7"/>
      <c r="L1915" s="20"/>
      <c r="M1915" s="72"/>
    </row>
    <row r="1916" spans="1:13" s="6" customFormat="1" hidden="1">
      <c r="A1916" s="87"/>
      <c r="G1916" s="3"/>
      <c r="J1916" s="7"/>
      <c r="L1916" s="20"/>
      <c r="M1916" s="72"/>
    </row>
    <row r="1917" spans="1:13" s="6" customFormat="1" hidden="1">
      <c r="A1917" s="87"/>
      <c r="G1917" s="3"/>
      <c r="J1917" s="7"/>
      <c r="L1917" s="20"/>
      <c r="M1917" s="72"/>
    </row>
    <row r="1918" spans="1:13" s="6" customFormat="1" hidden="1">
      <c r="A1918" s="87"/>
      <c r="G1918" s="3"/>
      <c r="J1918" s="7"/>
      <c r="L1918" s="20"/>
      <c r="M1918" s="72"/>
    </row>
    <row r="1919" spans="1:13" s="6" customFormat="1" hidden="1">
      <c r="A1919" s="87"/>
      <c r="G1919" s="3"/>
      <c r="J1919" s="7"/>
      <c r="L1919" s="20"/>
      <c r="M1919" s="72"/>
    </row>
    <row r="1920" spans="1:13" s="6" customFormat="1" hidden="1">
      <c r="A1920" s="87"/>
      <c r="G1920" s="3"/>
      <c r="J1920" s="7"/>
      <c r="L1920" s="20"/>
      <c r="M1920" s="72"/>
    </row>
    <row r="1921" spans="1:13" s="6" customFormat="1" hidden="1">
      <c r="A1921" s="87"/>
      <c r="G1921" s="3"/>
      <c r="J1921" s="7"/>
      <c r="L1921" s="20"/>
      <c r="M1921" s="72"/>
    </row>
    <row r="1922" spans="1:13" s="6" customFormat="1" hidden="1">
      <c r="A1922" s="87"/>
      <c r="G1922" s="3"/>
      <c r="J1922" s="7"/>
      <c r="L1922" s="20"/>
      <c r="M1922" s="72"/>
    </row>
    <row r="1923" spans="1:13" s="6" customFormat="1" hidden="1">
      <c r="A1923" s="87"/>
      <c r="G1923" s="3"/>
      <c r="J1923" s="7"/>
      <c r="L1923" s="20"/>
      <c r="M1923" s="72"/>
    </row>
    <row r="1924" spans="1:13" s="6" customFormat="1" hidden="1">
      <c r="A1924" s="87"/>
      <c r="G1924" s="3"/>
      <c r="J1924" s="7"/>
      <c r="L1924" s="20"/>
      <c r="M1924" s="72"/>
    </row>
    <row r="1925" spans="1:13" s="6" customFormat="1" hidden="1">
      <c r="A1925" s="87"/>
      <c r="G1925" s="3"/>
      <c r="J1925" s="7"/>
      <c r="L1925" s="20"/>
      <c r="M1925" s="72"/>
    </row>
    <row r="1926" spans="1:13" s="6" customFormat="1" hidden="1">
      <c r="A1926" s="87"/>
      <c r="G1926" s="3"/>
      <c r="J1926" s="7"/>
      <c r="L1926" s="20"/>
      <c r="M1926" s="72"/>
    </row>
    <row r="1927" spans="1:13" s="6" customFormat="1" hidden="1">
      <c r="A1927" s="87"/>
      <c r="G1927" s="3"/>
      <c r="J1927" s="7"/>
      <c r="L1927" s="20"/>
      <c r="M1927" s="72"/>
    </row>
    <row r="1928" spans="1:13" s="6" customFormat="1" hidden="1">
      <c r="A1928" s="87"/>
      <c r="G1928" s="3"/>
      <c r="J1928" s="7"/>
      <c r="L1928" s="20"/>
      <c r="M1928" s="72"/>
    </row>
    <row r="1929" spans="1:13" s="6" customFormat="1" hidden="1">
      <c r="A1929" s="87"/>
      <c r="G1929" s="3"/>
      <c r="J1929" s="7"/>
      <c r="L1929" s="20"/>
      <c r="M1929" s="72"/>
    </row>
    <row r="1930" spans="1:13" s="6" customFormat="1" hidden="1">
      <c r="A1930" s="87"/>
      <c r="G1930" s="3"/>
      <c r="J1930" s="7"/>
      <c r="L1930" s="20"/>
      <c r="M1930" s="72"/>
    </row>
    <row r="1931" spans="1:13" s="6" customFormat="1" hidden="1">
      <c r="A1931" s="87"/>
      <c r="G1931" s="3"/>
      <c r="J1931" s="7"/>
      <c r="L1931" s="20"/>
      <c r="M1931" s="72"/>
    </row>
    <row r="1932" spans="1:13" s="6" customFormat="1" hidden="1">
      <c r="A1932" s="87"/>
      <c r="G1932" s="3"/>
      <c r="J1932" s="7"/>
      <c r="L1932" s="20"/>
      <c r="M1932" s="72"/>
    </row>
    <row r="1933" spans="1:13" s="6" customFormat="1" hidden="1">
      <c r="A1933" s="87"/>
      <c r="G1933" s="3"/>
      <c r="J1933" s="7"/>
      <c r="L1933" s="20"/>
      <c r="M1933" s="72"/>
    </row>
    <row r="1934" spans="1:13" s="6" customFormat="1" hidden="1">
      <c r="A1934" s="87"/>
      <c r="G1934" s="3"/>
      <c r="J1934" s="7"/>
      <c r="L1934" s="20"/>
      <c r="M1934" s="72"/>
    </row>
    <row r="1935" spans="1:13" s="6" customFormat="1" hidden="1">
      <c r="A1935" s="87"/>
      <c r="G1935" s="3"/>
      <c r="J1935" s="7"/>
      <c r="L1935" s="20"/>
      <c r="M1935" s="72"/>
    </row>
    <row r="1936" spans="1:13" s="6" customFormat="1" hidden="1">
      <c r="A1936" s="87"/>
      <c r="G1936" s="3"/>
      <c r="J1936" s="7"/>
      <c r="L1936" s="20"/>
      <c r="M1936" s="72"/>
    </row>
    <row r="1937" spans="1:13" s="6" customFormat="1" hidden="1">
      <c r="A1937" s="87"/>
      <c r="G1937" s="3"/>
      <c r="J1937" s="7"/>
      <c r="L1937" s="20"/>
      <c r="M1937" s="72"/>
    </row>
    <row r="1938" spans="1:13" s="6" customFormat="1" hidden="1">
      <c r="A1938" s="87"/>
      <c r="G1938" s="3"/>
      <c r="J1938" s="7"/>
      <c r="L1938" s="20"/>
      <c r="M1938" s="72"/>
    </row>
    <row r="1939" spans="1:13" s="6" customFormat="1" hidden="1">
      <c r="A1939" s="87"/>
      <c r="G1939" s="3"/>
      <c r="J1939" s="7"/>
      <c r="L1939" s="20"/>
      <c r="M1939" s="72"/>
    </row>
    <row r="1940" spans="1:13" s="6" customFormat="1" hidden="1">
      <c r="A1940" s="87"/>
      <c r="G1940" s="3"/>
      <c r="J1940" s="7"/>
      <c r="L1940" s="20"/>
      <c r="M1940" s="72"/>
    </row>
    <row r="1941" spans="1:13" s="6" customFormat="1" hidden="1">
      <c r="A1941" s="87"/>
      <c r="G1941" s="3"/>
      <c r="J1941" s="7"/>
      <c r="L1941" s="20"/>
      <c r="M1941" s="72"/>
    </row>
    <row r="1942" spans="1:13" s="6" customFormat="1" hidden="1">
      <c r="A1942" s="87"/>
      <c r="G1942" s="3"/>
      <c r="J1942" s="7"/>
      <c r="L1942" s="20"/>
      <c r="M1942" s="72"/>
    </row>
    <row r="1943" spans="1:13" s="6" customFormat="1" hidden="1">
      <c r="A1943" s="87"/>
      <c r="G1943" s="3"/>
      <c r="J1943" s="7"/>
      <c r="L1943" s="20"/>
      <c r="M1943" s="72"/>
    </row>
    <row r="1944" spans="1:13" s="6" customFormat="1" hidden="1">
      <c r="A1944" s="87"/>
      <c r="G1944" s="3"/>
      <c r="J1944" s="7"/>
      <c r="L1944" s="20"/>
      <c r="M1944" s="72"/>
    </row>
    <row r="1945" spans="1:13" s="6" customFormat="1" hidden="1">
      <c r="A1945" s="87"/>
      <c r="G1945" s="3"/>
      <c r="J1945" s="7"/>
      <c r="L1945" s="20"/>
      <c r="M1945" s="72"/>
    </row>
    <row r="1946" spans="1:13" s="6" customFormat="1" hidden="1">
      <c r="A1946" s="87"/>
      <c r="G1946" s="3"/>
      <c r="J1946" s="7"/>
      <c r="L1946" s="20"/>
      <c r="M1946" s="72"/>
    </row>
    <row r="1947" spans="1:13" s="6" customFormat="1" hidden="1">
      <c r="A1947" s="87"/>
      <c r="G1947" s="3"/>
      <c r="J1947" s="7"/>
      <c r="L1947" s="20"/>
      <c r="M1947" s="72"/>
    </row>
    <row r="1948" spans="1:13" s="6" customFormat="1" hidden="1">
      <c r="A1948" s="87"/>
      <c r="G1948" s="3"/>
      <c r="J1948" s="7"/>
      <c r="L1948" s="20"/>
      <c r="M1948" s="72"/>
    </row>
    <row r="1949" spans="1:13" s="6" customFormat="1" hidden="1">
      <c r="A1949" s="87"/>
      <c r="G1949" s="3"/>
      <c r="J1949" s="7"/>
      <c r="L1949" s="20"/>
      <c r="M1949" s="72"/>
    </row>
    <row r="1950" spans="1:13" s="6" customFormat="1" hidden="1">
      <c r="A1950" s="87"/>
      <c r="G1950" s="3"/>
      <c r="J1950" s="7"/>
      <c r="L1950" s="20"/>
      <c r="M1950" s="72"/>
    </row>
    <row r="1951" spans="1:13" s="6" customFormat="1" hidden="1">
      <c r="A1951" s="87"/>
      <c r="G1951" s="3"/>
      <c r="J1951" s="7"/>
      <c r="L1951" s="20"/>
      <c r="M1951" s="72"/>
    </row>
    <row r="1952" spans="1:13" s="6" customFormat="1" hidden="1">
      <c r="A1952" s="87"/>
      <c r="G1952" s="3"/>
      <c r="J1952" s="7"/>
      <c r="L1952" s="20"/>
      <c r="M1952" s="72"/>
    </row>
    <row r="1953" spans="1:13" s="6" customFormat="1" hidden="1">
      <c r="A1953" s="87"/>
      <c r="G1953" s="3"/>
      <c r="J1953" s="7"/>
      <c r="L1953" s="20"/>
      <c r="M1953" s="72"/>
    </row>
    <row r="1954" spans="1:13" s="6" customFormat="1" hidden="1">
      <c r="A1954" s="87"/>
      <c r="G1954" s="3"/>
      <c r="J1954" s="7"/>
      <c r="L1954" s="20"/>
      <c r="M1954" s="72"/>
    </row>
    <row r="1955" spans="1:13" s="6" customFormat="1" hidden="1">
      <c r="A1955" s="87"/>
      <c r="G1955" s="3"/>
      <c r="J1955" s="7"/>
      <c r="L1955" s="20"/>
      <c r="M1955" s="72"/>
    </row>
    <row r="1956" spans="1:13" s="6" customFormat="1" hidden="1">
      <c r="A1956" s="87"/>
      <c r="G1956" s="3"/>
      <c r="J1956" s="7"/>
      <c r="L1956" s="20"/>
      <c r="M1956" s="72"/>
    </row>
    <row r="1957" spans="1:13" s="6" customFormat="1" hidden="1">
      <c r="A1957" s="87"/>
      <c r="G1957" s="3"/>
      <c r="J1957" s="7"/>
      <c r="L1957" s="20"/>
      <c r="M1957" s="72"/>
    </row>
    <row r="1958" spans="1:13" s="6" customFormat="1" hidden="1">
      <c r="A1958" s="87"/>
      <c r="G1958" s="3"/>
      <c r="J1958" s="7"/>
      <c r="L1958" s="20"/>
      <c r="M1958" s="72"/>
    </row>
    <row r="1959" spans="1:13" s="6" customFormat="1" hidden="1">
      <c r="A1959" s="87"/>
      <c r="G1959" s="3"/>
      <c r="J1959" s="7"/>
      <c r="L1959" s="20"/>
      <c r="M1959" s="72"/>
    </row>
    <row r="1960" spans="1:13" s="6" customFormat="1" hidden="1">
      <c r="A1960" s="87"/>
      <c r="G1960" s="3"/>
      <c r="J1960" s="7"/>
      <c r="L1960" s="20"/>
      <c r="M1960" s="72"/>
    </row>
    <row r="1961" spans="1:13" s="6" customFormat="1" hidden="1">
      <c r="A1961" s="87"/>
      <c r="G1961" s="3"/>
      <c r="J1961" s="7"/>
      <c r="L1961" s="20"/>
      <c r="M1961" s="72"/>
    </row>
    <row r="1962" spans="1:13" s="6" customFormat="1" hidden="1">
      <c r="A1962" s="87"/>
      <c r="G1962" s="3"/>
      <c r="J1962" s="7"/>
      <c r="L1962" s="20"/>
      <c r="M1962" s="72"/>
    </row>
    <row r="1963" spans="1:13" s="6" customFormat="1" hidden="1">
      <c r="A1963" s="87"/>
      <c r="G1963" s="3"/>
      <c r="J1963" s="7"/>
      <c r="L1963" s="20"/>
      <c r="M1963" s="72"/>
    </row>
    <row r="1964" spans="1:13" s="6" customFormat="1" hidden="1">
      <c r="A1964" s="87"/>
      <c r="G1964" s="3"/>
      <c r="J1964" s="7"/>
      <c r="L1964" s="20"/>
      <c r="M1964" s="72"/>
    </row>
    <row r="1965" spans="1:13" s="6" customFormat="1" hidden="1">
      <c r="A1965" s="87"/>
      <c r="G1965" s="3"/>
      <c r="J1965" s="7"/>
      <c r="L1965" s="20"/>
      <c r="M1965" s="72"/>
    </row>
    <row r="1966" spans="1:13" s="6" customFormat="1" hidden="1">
      <c r="A1966" s="87"/>
      <c r="G1966" s="3"/>
      <c r="J1966" s="7"/>
      <c r="L1966" s="20"/>
      <c r="M1966" s="72"/>
    </row>
    <row r="1967" spans="1:13" s="6" customFormat="1" hidden="1">
      <c r="A1967" s="87"/>
      <c r="G1967" s="3"/>
      <c r="J1967" s="7"/>
      <c r="L1967" s="20"/>
      <c r="M1967" s="72"/>
    </row>
    <row r="1968" spans="1:13" s="6" customFormat="1" hidden="1">
      <c r="A1968" s="87"/>
      <c r="G1968" s="3"/>
      <c r="J1968" s="7"/>
      <c r="L1968" s="20"/>
      <c r="M1968" s="72"/>
    </row>
    <row r="1969" spans="1:13" s="6" customFormat="1" hidden="1">
      <c r="A1969" s="87"/>
      <c r="G1969" s="3"/>
      <c r="J1969" s="7"/>
      <c r="L1969" s="20"/>
      <c r="M1969" s="72"/>
    </row>
    <row r="1970" spans="1:13" s="6" customFormat="1" hidden="1">
      <c r="A1970" s="87"/>
      <c r="G1970" s="3"/>
      <c r="J1970" s="7"/>
      <c r="L1970" s="20"/>
      <c r="M1970" s="72"/>
    </row>
    <row r="1971" spans="1:13" s="6" customFormat="1" hidden="1">
      <c r="A1971" s="87"/>
      <c r="G1971" s="3"/>
      <c r="J1971" s="7"/>
      <c r="L1971" s="20"/>
      <c r="M1971" s="72"/>
    </row>
    <row r="1972" spans="1:13" s="6" customFormat="1" hidden="1">
      <c r="A1972" s="87"/>
      <c r="G1972" s="3"/>
      <c r="J1972" s="7"/>
      <c r="L1972" s="20"/>
      <c r="M1972" s="72"/>
    </row>
    <row r="1973" spans="1:13" s="6" customFormat="1" hidden="1">
      <c r="A1973" s="87"/>
      <c r="G1973" s="3"/>
      <c r="J1973" s="7"/>
      <c r="L1973" s="20"/>
      <c r="M1973" s="72"/>
    </row>
    <row r="1974" spans="1:13" s="6" customFormat="1" hidden="1">
      <c r="A1974" s="87"/>
      <c r="G1974" s="3"/>
      <c r="J1974" s="7"/>
      <c r="L1974" s="20"/>
      <c r="M1974" s="72"/>
    </row>
    <row r="1975" spans="1:13" s="6" customFormat="1" hidden="1">
      <c r="A1975" s="87"/>
      <c r="G1975" s="3"/>
      <c r="J1975" s="7"/>
      <c r="L1975" s="20"/>
      <c r="M1975" s="72"/>
    </row>
    <row r="1976" spans="1:13" s="6" customFormat="1" hidden="1">
      <c r="A1976" s="87"/>
      <c r="G1976" s="3"/>
      <c r="J1976" s="7"/>
      <c r="L1976" s="20"/>
      <c r="M1976" s="72"/>
    </row>
    <row r="1977" spans="1:13" s="6" customFormat="1" hidden="1">
      <c r="A1977" s="87"/>
      <c r="G1977" s="3"/>
      <c r="J1977" s="7"/>
      <c r="L1977" s="20"/>
      <c r="M1977" s="72"/>
    </row>
    <row r="1978" spans="1:13" s="6" customFormat="1" hidden="1">
      <c r="A1978" s="87"/>
      <c r="G1978" s="3"/>
      <c r="J1978" s="7"/>
      <c r="L1978" s="20"/>
      <c r="M1978" s="72"/>
    </row>
    <row r="1979" spans="1:13" s="6" customFormat="1" hidden="1">
      <c r="A1979" s="87"/>
      <c r="G1979" s="3"/>
      <c r="J1979" s="7"/>
      <c r="L1979" s="20"/>
      <c r="M1979" s="72"/>
    </row>
    <row r="1980" spans="1:13" s="6" customFormat="1" hidden="1">
      <c r="A1980" s="87"/>
      <c r="G1980" s="3"/>
      <c r="J1980" s="7"/>
      <c r="L1980" s="20"/>
      <c r="M1980" s="72"/>
    </row>
    <row r="1981" spans="1:13" s="6" customFormat="1" hidden="1">
      <c r="A1981" s="87"/>
      <c r="G1981" s="3"/>
      <c r="J1981" s="7"/>
      <c r="L1981" s="20"/>
      <c r="M1981" s="72"/>
    </row>
    <row r="1982" spans="1:13" s="6" customFormat="1" hidden="1">
      <c r="A1982" s="87"/>
      <c r="G1982" s="3"/>
      <c r="J1982" s="7"/>
      <c r="L1982" s="20"/>
      <c r="M1982" s="72"/>
    </row>
    <row r="1983" spans="1:13" s="6" customFormat="1" hidden="1">
      <c r="A1983" s="87"/>
      <c r="G1983" s="3"/>
      <c r="J1983" s="7"/>
      <c r="L1983" s="20"/>
      <c r="M1983" s="72"/>
    </row>
    <row r="1984" spans="1:13" s="6" customFormat="1" hidden="1">
      <c r="A1984" s="87"/>
      <c r="G1984" s="3"/>
      <c r="J1984" s="7"/>
      <c r="L1984" s="20"/>
      <c r="M1984" s="72"/>
    </row>
    <row r="1985" spans="1:13" s="6" customFormat="1" hidden="1">
      <c r="A1985" s="87"/>
      <c r="G1985" s="3"/>
      <c r="J1985" s="7"/>
      <c r="L1985" s="20"/>
      <c r="M1985" s="72"/>
    </row>
    <row r="1986" spans="1:13" s="6" customFormat="1" hidden="1">
      <c r="A1986" s="87"/>
      <c r="G1986" s="3"/>
      <c r="J1986" s="7"/>
      <c r="L1986" s="20"/>
      <c r="M1986" s="72"/>
    </row>
    <row r="1987" spans="1:13" s="6" customFormat="1" hidden="1">
      <c r="A1987" s="87"/>
      <c r="G1987" s="3"/>
      <c r="J1987" s="7"/>
      <c r="L1987" s="20"/>
      <c r="M1987" s="72"/>
    </row>
    <row r="1988" spans="1:13" s="6" customFormat="1" hidden="1">
      <c r="A1988" s="87"/>
      <c r="G1988" s="3"/>
      <c r="J1988" s="7"/>
      <c r="L1988" s="20"/>
      <c r="M1988" s="72"/>
    </row>
    <row r="1989" spans="1:13" s="6" customFormat="1" hidden="1">
      <c r="A1989" s="87"/>
      <c r="G1989" s="3"/>
      <c r="J1989" s="7"/>
      <c r="L1989" s="20"/>
      <c r="M1989" s="72"/>
    </row>
    <row r="1990" spans="1:13" s="6" customFormat="1" hidden="1">
      <c r="A1990" s="87"/>
      <c r="G1990" s="3"/>
      <c r="J1990" s="7"/>
      <c r="L1990" s="20"/>
      <c r="M1990" s="72"/>
    </row>
    <row r="1991" spans="1:13" s="6" customFormat="1" hidden="1">
      <c r="A1991" s="87"/>
      <c r="G1991" s="3"/>
      <c r="J1991" s="7"/>
      <c r="L1991" s="20"/>
      <c r="M1991" s="72"/>
    </row>
    <row r="1992" spans="1:13" s="6" customFormat="1" hidden="1">
      <c r="A1992" s="87"/>
      <c r="G1992" s="3"/>
      <c r="J1992" s="7"/>
      <c r="L1992" s="20"/>
      <c r="M1992" s="72"/>
    </row>
    <row r="1993" spans="1:13" s="6" customFormat="1" hidden="1">
      <c r="A1993" s="87"/>
      <c r="G1993" s="3"/>
      <c r="J1993" s="7"/>
      <c r="L1993" s="20"/>
      <c r="M1993" s="72"/>
    </row>
    <row r="1994" spans="1:13" s="6" customFormat="1" hidden="1">
      <c r="A1994" s="87"/>
      <c r="G1994" s="3"/>
      <c r="J1994" s="7"/>
      <c r="L1994" s="20"/>
      <c r="M1994" s="72"/>
    </row>
    <row r="1995" spans="1:13" s="6" customFormat="1" hidden="1">
      <c r="A1995" s="87"/>
      <c r="G1995" s="3"/>
      <c r="J1995" s="7"/>
      <c r="L1995" s="20"/>
      <c r="M1995" s="72"/>
    </row>
    <row r="1996" spans="1:13" s="6" customFormat="1" hidden="1">
      <c r="A1996" s="87"/>
      <c r="G1996" s="3"/>
      <c r="J1996" s="7"/>
      <c r="L1996" s="20"/>
      <c r="M1996" s="72"/>
    </row>
    <row r="1997" spans="1:13" s="6" customFormat="1" hidden="1">
      <c r="A1997" s="87"/>
      <c r="G1997" s="3"/>
      <c r="J1997" s="7"/>
      <c r="L1997" s="20"/>
      <c r="M1997" s="72"/>
    </row>
    <row r="1998" spans="1:13" s="6" customFormat="1" hidden="1">
      <c r="A1998" s="87"/>
      <c r="G1998" s="3"/>
      <c r="J1998" s="7"/>
      <c r="L1998" s="20"/>
      <c r="M1998" s="72"/>
    </row>
    <row r="1999" spans="1:13" s="6" customFormat="1" hidden="1">
      <c r="A1999" s="87"/>
      <c r="G1999" s="3"/>
      <c r="J1999" s="7"/>
      <c r="L1999" s="20"/>
      <c r="M1999" s="72"/>
    </row>
    <row r="2000" spans="1:13" s="6" customFormat="1" hidden="1">
      <c r="A2000" s="87"/>
      <c r="G2000" s="3"/>
      <c r="J2000" s="7"/>
      <c r="L2000" s="20"/>
      <c r="M2000" s="72"/>
    </row>
    <row r="2001" spans="1:13" s="6" customFormat="1" hidden="1">
      <c r="A2001" s="87"/>
      <c r="G2001" s="3"/>
      <c r="J2001" s="7"/>
      <c r="L2001" s="20"/>
      <c r="M2001" s="72"/>
    </row>
    <row r="2002" spans="1:13" s="6" customFormat="1" hidden="1">
      <c r="A2002" s="87"/>
      <c r="G2002" s="3"/>
      <c r="J2002" s="7"/>
      <c r="L2002" s="20"/>
      <c r="M2002" s="72"/>
    </row>
    <row r="2003" spans="1:13" s="6" customFormat="1" hidden="1">
      <c r="A2003" s="87"/>
      <c r="G2003" s="3"/>
      <c r="J2003" s="7"/>
      <c r="L2003" s="20"/>
      <c r="M2003" s="72"/>
    </row>
    <row r="2004" spans="1:13" s="6" customFormat="1" hidden="1">
      <c r="A2004" s="87"/>
      <c r="G2004" s="3"/>
      <c r="J2004" s="7"/>
      <c r="L2004" s="20"/>
      <c r="M2004" s="72"/>
    </row>
    <row r="2005" spans="1:13" s="6" customFormat="1" hidden="1">
      <c r="A2005" s="87"/>
      <c r="G2005" s="3"/>
      <c r="J2005" s="7"/>
      <c r="L2005" s="20"/>
      <c r="M2005" s="72"/>
    </row>
    <row r="2006" spans="1:13" s="6" customFormat="1" hidden="1">
      <c r="A2006" s="87"/>
      <c r="G2006" s="3"/>
      <c r="J2006" s="7"/>
      <c r="L2006" s="20"/>
      <c r="M2006" s="72"/>
    </row>
    <row r="2007" spans="1:13" s="6" customFormat="1" hidden="1">
      <c r="A2007" s="87"/>
      <c r="G2007" s="3"/>
      <c r="J2007" s="7"/>
      <c r="L2007" s="20"/>
      <c r="M2007" s="72"/>
    </row>
    <row r="2008" spans="1:13" s="6" customFormat="1" hidden="1">
      <c r="A2008" s="87"/>
      <c r="G2008" s="3"/>
      <c r="J2008" s="7"/>
      <c r="L2008" s="20"/>
      <c r="M2008" s="72"/>
    </row>
    <row r="2009" spans="1:13" s="6" customFormat="1" hidden="1">
      <c r="A2009" s="87"/>
      <c r="G2009" s="3"/>
      <c r="J2009" s="7"/>
      <c r="L2009" s="20"/>
      <c r="M2009" s="72"/>
    </row>
    <row r="2010" spans="1:13" s="6" customFormat="1" hidden="1">
      <c r="A2010" s="87"/>
      <c r="G2010" s="3"/>
      <c r="J2010" s="7"/>
      <c r="L2010" s="20"/>
      <c r="M2010" s="72"/>
    </row>
    <row r="2011" spans="1:13" s="6" customFormat="1" hidden="1">
      <c r="A2011" s="87"/>
      <c r="G2011" s="3"/>
      <c r="J2011" s="7"/>
      <c r="L2011" s="20"/>
      <c r="M2011" s="72"/>
    </row>
    <row r="2012" spans="1:13" s="6" customFormat="1" hidden="1">
      <c r="A2012" s="87"/>
      <c r="G2012" s="3"/>
      <c r="J2012" s="7"/>
      <c r="L2012" s="20"/>
      <c r="M2012" s="72"/>
    </row>
    <row r="2013" spans="1:13" s="6" customFormat="1" hidden="1">
      <c r="A2013" s="87"/>
      <c r="G2013" s="3"/>
      <c r="J2013" s="7"/>
      <c r="L2013" s="20"/>
      <c r="M2013" s="72"/>
    </row>
    <row r="2014" spans="1:13" s="6" customFormat="1" hidden="1">
      <c r="A2014" s="87"/>
      <c r="G2014" s="3"/>
      <c r="J2014" s="7"/>
      <c r="L2014" s="20"/>
      <c r="M2014" s="72"/>
    </row>
    <row r="2015" spans="1:13" s="6" customFormat="1" hidden="1">
      <c r="A2015" s="87"/>
      <c r="G2015" s="3"/>
      <c r="J2015" s="7"/>
      <c r="L2015" s="20"/>
      <c r="M2015" s="72"/>
    </row>
    <row r="2016" spans="1:13" s="6" customFormat="1" hidden="1">
      <c r="A2016" s="87"/>
      <c r="G2016" s="3"/>
      <c r="J2016" s="7"/>
      <c r="L2016" s="20"/>
      <c r="M2016" s="72"/>
    </row>
    <row r="2017" spans="1:13" s="6" customFormat="1" hidden="1">
      <c r="A2017" s="87"/>
      <c r="G2017" s="3"/>
      <c r="J2017" s="7"/>
      <c r="L2017" s="20"/>
      <c r="M2017" s="72"/>
    </row>
    <row r="2018" spans="1:13" s="6" customFormat="1" hidden="1">
      <c r="A2018" s="87"/>
      <c r="G2018" s="3"/>
      <c r="J2018" s="7"/>
      <c r="L2018" s="20"/>
      <c r="M2018" s="72"/>
    </row>
    <row r="2019" spans="1:13" s="6" customFormat="1" hidden="1">
      <c r="A2019" s="87"/>
      <c r="G2019" s="3"/>
      <c r="J2019" s="7"/>
      <c r="L2019" s="20"/>
      <c r="M2019" s="72"/>
    </row>
    <row r="2020" spans="1:13" s="6" customFormat="1" hidden="1">
      <c r="A2020" s="87"/>
      <c r="G2020" s="3"/>
      <c r="J2020" s="7"/>
      <c r="L2020" s="20"/>
      <c r="M2020" s="72"/>
    </row>
    <row r="2021" spans="1:13" s="6" customFormat="1" hidden="1">
      <c r="A2021" s="87"/>
      <c r="G2021" s="3"/>
      <c r="J2021" s="7"/>
      <c r="L2021" s="20"/>
      <c r="M2021" s="72"/>
    </row>
    <row r="2022" spans="1:13" s="6" customFormat="1" hidden="1">
      <c r="A2022" s="87"/>
      <c r="G2022" s="3"/>
      <c r="J2022" s="7"/>
      <c r="L2022" s="20"/>
      <c r="M2022" s="72"/>
    </row>
    <row r="2023" spans="1:13" s="6" customFormat="1" hidden="1">
      <c r="A2023" s="87"/>
      <c r="G2023" s="3"/>
      <c r="J2023" s="7"/>
      <c r="L2023" s="20"/>
      <c r="M2023" s="72"/>
    </row>
    <row r="2024" spans="1:13" s="6" customFormat="1" hidden="1">
      <c r="A2024" s="87"/>
      <c r="G2024" s="3"/>
      <c r="J2024" s="7"/>
      <c r="L2024" s="20"/>
      <c r="M2024" s="72"/>
    </row>
    <row r="2025" spans="1:13" s="6" customFormat="1" hidden="1">
      <c r="A2025" s="87"/>
      <c r="G2025" s="3"/>
      <c r="J2025" s="7"/>
      <c r="L2025" s="20"/>
      <c r="M2025" s="72"/>
    </row>
    <row r="2026" spans="1:13" s="6" customFormat="1" hidden="1">
      <c r="A2026" s="87"/>
      <c r="G2026" s="3"/>
      <c r="J2026" s="7"/>
      <c r="L2026" s="20"/>
      <c r="M2026" s="72"/>
    </row>
    <row r="2027" spans="1:13" s="6" customFormat="1" hidden="1">
      <c r="A2027" s="87"/>
      <c r="G2027" s="3"/>
      <c r="J2027" s="7"/>
      <c r="L2027" s="20"/>
      <c r="M2027" s="72"/>
    </row>
    <row r="2028" spans="1:13" s="6" customFormat="1" hidden="1">
      <c r="A2028" s="87"/>
      <c r="G2028" s="3"/>
      <c r="J2028" s="7"/>
      <c r="L2028" s="20"/>
      <c r="M2028" s="72"/>
    </row>
    <row r="2029" spans="1:13" s="6" customFormat="1" hidden="1">
      <c r="A2029" s="87"/>
      <c r="G2029" s="3"/>
      <c r="J2029" s="7"/>
      <c r="L2029" s="20"/>
      <c r="M2029" s="72"/>
    </row>
    <row r="2030" spans="1:13" s="6" customFormat="1" hidden="1">
      <c r="A2030" s="87"/>
      <c r="G2030" s="3"/>
      <c r="J2030" s="7"/>
      <c r="L2030" s="20"/>
      <c r="M2030" s="72"/>
    </row>
    <row r="2031" spans="1:13" s="6" customFormat="1" hidden="1">
      <c r="A2031" s="87"/>
      <c r="G2031" s="3"/>
      <c r="J2031" s="7"/>
      <c r="L2031" s="20"/>
      <c r="M2031" s="72"/>
    </row>
    <row r="2032" spans="1:13" s="6" customFormat="1" hidden="1">
      <c r="A2032" s="87"/>
      <c r="G2032" s="3"/>
      <c r="J2032" s="7"/>
      <c r="L2032" s="20"/>
      <c r="M2032" s="72"/>
    </row>
    <row r="2033" spans="1:13" s="6" customFormat="1" hidden="1">
      <c r="A2033" s="87"/>
      <c r="G2033" s="3"/>
      <c r="J2033" s="7"/>
      <c r="L2033" s="20"/>
      <c r="M2033" s="72"/>
    </row>
    <row r="2034" spans="1:13" s="6" customFormat="1" hidden="1">
      <c r="A2034" s="87"/>
      <c r="G2034" s="3"/>
      <c r="J2034" s="7"/>
      <c r="L2034" s="20"/>
      <c r="M2034" s="72"/>
    </row>
    <row r="2035" spans="1:13" s="6" customFormat="1" hidden="1">
      <c r="A2035" s="87"/>
      <c r="G2035" s="3"/>
      <c r="J2035" s="7"/>
      <c r="L2035" s="20"/>
      <c r="M2035" s="72"/>
    </row>
    <row r="2036" spans="1:13" s="6" customFormat="1" hidden="1">
      <c r="A2036" s="87"/>
      <c r="G2036" s="3"/>
      <c r="J2036" s="7"/>
      <c r="L2036" s="20"/>
      <c r="M2036" s="72"/>
    </row>
    <row r="2037" spans="1:13" s="6" customFormat="1" hidden="1">
      <c r="A2037" s="87"/>
      <c r="G2037" s="3"/>
      <c r="J2037" s="7"/>
      <c r="L2037" s="20"/>
      <c r="M2037" s="72"/>
    </row>
    <row r="2038" spans="1:13" s="6" customFormat="1" hidden="1">
      <c r="A2038" s="87"/>
      <c r="G2038" s="3"/>
      <c r="J2038" s="7"/>
      <c r="L2038" s="20"/>
      <c r="M2038" s="72"/>
    </row>
    <row r="2039" spans="1:13" s="6" customFormat="1" hidden="1">
      <c r="A2039" s="87"/>
      <c r="G2039" s="3"/>
      <c r="J2039" s="7"/>
      <c r="L2039" s="20"/>
      <c r="M2039" s="72"/>
    </row>
    <row r="2040" spans="1:13" s="6" customFormat="1" hidden="1">
      <c r="A2040" s="87"/>
      <c r="G2040" s="3"/>
      <c r="J2040" s="7"/>
      <c r="L2040" s="20"/>
      <c r="M2040" s="72"/>
    </row>
    <row r="2041" spans="1:13" s="6" customFormat="1" hidden="1">
      <c r="A2041" s="87"/>
      <c r="G2041" s="3"/>
      <c r="J2041" s="7"/>
      <c r="L2041" s="20"/>
      <c r="M2041" s="72"/>
    </row>
    <row r="2042" spans="1:13" s="6" customFormat="1" hidden="1">
      <c r="A2042" s="87"/>
      <c r="G2042" s="3"/>
      <c r="J2042" s="7"/>
      <c r="L2042" s="20"/>
      <c r="M2042" s="72"/>
    </row>
    <row r="2043" spans="1:13" s="6" customFormat="1" hidden="1">
      <c r="A2043" s="87"/>
      <c r="G2043" s="3"/>
      <c r="J2043" s="7"/>
      <c r="L2043" s="20"/>
      <c r="M2043" s="72"/>
    </row>
    <row r="2044" spans="1:13" s="6" customFormat="1" hidden="1">
      <c r="A2044" s="87"/>
      <c r="G2044" s="3"/>
      <c r="J2044" s="7"/>
      <c r="L2044" s="20"/>
      <c r="M2044" s="72"/>
    </row>
    <row r="2045" spans="1:13" s="6" customFormat="1" hidden="1">
      <c r="A2045" s="87"/>
      <c r="G2045" s="3"/>
      <c r="J2045" s="7"/>
      <c r="L2045" s="20"/>
      <c r="M2045" s="72"/>
    </row>
    <row r="2046" spans="1:13" s="6" customFormat="1" hidden="1">
      <c r="A2046" s="87"/>
      <c r="G2046" s="3"/>
      <c r="J2046" s="7"/>
      <c r="L2046" s="20"/>
      <c r="M2046" s="72"/>
    </row>
    <row r="2047" spans="1:13" s="6" customFormat="1" hidden="1">
      <c r="A2047" s="87"/>
      <c r="G2047" s="3"/>
      <c r="J2047" s="7"/>
      <c r="L2047" s="20"/>
      <c r="M2047" s="72"/>
    </row>
    <row r="2048" spans="1:13" s="6" customFormat="1" hidden="1">
      <c r="A2048" s="87"/>
      <c r="G2048" s="3"/>
      <c r="J2048" s="7"/>
      <c r="L2048" s="20"/>
      <c r="M2048" s="72"/>
    </row>
    <row r="2049" spans="1:13" s="6" customFormat="1" hidden="1">
      <c r="A2049" s="87"/>
      <c r="G2049" s="3"/>
      <c r="J2049" s="7"/>
      <c r="L2049" s="20"/>
      <c r="M2049" s="72"/>
    </row>
    <row r="2050" spans="1:13" s="6" customFormat="1" hidden="1">
      <c r="A2050" s="87"/>
      <c r="G2050" s="3"/>
      <c r="J2050" s="7"/>
      <c r="L2050" s="20"/>
      <c r="M2050" s="72"/>
    </row>
    <row r="2051" spans="1:13" s="6" customFormat="1" hidden="1">
      <c r="A2051" s="87"/>
      <c r="G2051" s="3"/>
      <c r="J2051" s="7"/>
      <c r="L2051" s="20"/>
      <c r="M2051" s="72"/>
    </row>
    <row r="2052" spans="1:13" s="6" customFormat="1" hidden="1">
      <c r="A2052" s="87"/>
      <c r="G2052" s="3"/>
      <c r="J2052" s="7"/>
      <c r="L2052" s="20"/>
      <c r="M2052" s="72"/>
    </row>
    <row r="2053" spans="1:13" s="6" customFormat="1" hidden="1">
      <c r="A2053" s="87"/>
      <c r="G2053" s="3"/>
      <c r="J2053" s="7"/>
      <c r="L2053" s="20"/>
      <c r="M2053" s="72"/>
    </row>
    <row r="2054" spans="1:13" s="6" customFormat="1" hidden="1">
      <c r="A2054" s="87"/>
      <c r="G2054" s="3"/>
      <c r="J2054" s="7"/>
      <c r="L2054" s="20"/>
      <c r="M2054" s="72"/>
    </row>
    <row r="2055" spans="1:13" s="6" customFormat="1" hidden="1">
      <c r="A2055" s="87"/>
      <c r="G2055" s="3"/>
      <c r="J2055" s="7"/>
      <c r="L2055" s="20"/>
      <c r="M2055" s="72"/>
    </row>
    <row r="2056" spans="1:13" s="6" customFormat="1" hidden="1">
      <c r="A2056" s="87"/>
      <c r="G2056" s="3"/>
      <c r="J2056" s="7"/>
      <c r="L2056" s="20"/>
      <c r="M2056" s="72"/>
    </row>
    <row r="2057" spans="1:13" s="6" customFormat="1" hidden="1">
      <c r="A2057" s="87"/>
      <c r="G2057" s="3"/>
      <c r="J2057" s="7"/>
      <c r="L2057" s="20"/>
      <c r="M2057" s="72"/>
    </row>
    <row r="2058" spans="1:13" s="6" customFormat="1" hidden="1">
      <c r="A2058" s="87"/>
      <c r="G2058" s="3"/>
      <c r="J2058" s="7"/>
      <c r="L2058" s="20"/>
      <c r="M2058" s="72"/>
    </row>
    <row r="2059" spans="1:13" s="6" customFormat="1" hidden="1">
      <c r="A2059" s="87"/>
      <c r="G2059" s="3"/>
      <c r="J2059" s="7"/>
      <c r="L2059" s="20"/>
      <c r="M2059" s="72"/>
    </row>
    <row r="2060" spans="1:13" s="6" customFormat="1" hidden="1">
      <c r="A2060" s="87"/>
      <c r="G2060" s="3"/>
      <c r="J2060" s="7"/>
      <c r="L2060" s="20"/>
      <c r="M2060" s="72"/>
    </row>
    <row r="2061" spans="1:13" s="6" customFormat="1" hidden="1">
      <c r="A2061" s="87"/>
      <c r="G2061" s="3"/>
      <c r="J2061" s="7"/>
      <c r="L2061" s="20"/>
      <c r="M2061" s="72"/>
    </row>
    <row r="2062" spans="1:13" s="6" customFormat="1" hidden="1">
      <c r="A2062" s="87"/>
      <c r="G2062" s="3"/>
      <c r="J2062" s="7"/>
      <c r="L2062" s="20"/>
      <c r="M2062" s="72"/>
    </row>
    <row r="2063" spans="1:13" s="6" customFormat="1" hidden="1">
      <c r="A2063" s="87"/>
      <c r="G2063" s="3"/>
      <c r="J2063" s="7"/>
      <c r="L2063" s="20"/>
      <c r="M2063" s="72"/>
    </row>
    <row r="2064" spans="1:13" s="6" customFormat="1" hidden="1">
      <c r="A2064" s="87"/>
      <c r="G2064" s="3"/>
      <c r="J2064" s="7"/>
      <c r="L2064" s="20"/>
      <c r="M2064" s="72"/>
    </row>
    <row r="2065" spans="1:13" s="6" customFormat="1" hidden="1">
      <c r="A2065" s="87"/>
      <c r="G2065" s="3"/>
      <c r="J2065" s="7"/>
      <c r="L2065" s="20"/>
      <c r="M2065" s="72"/>
    </row>
    <row r="2066" spans="1:13" s="6" customFormat="1" hidden="1">
      <c r="A2066" s="87"/>
      <c r="G2066" s="3"/>
      <c r="J2066" s="7"/>
      <c r="L2066" s="20"/>
      <c r="M2066" s="72"/>
    </row>
    <row r="2067" spans="1:13" s="6" customFormat="1" hidden="1">
      <c r="A2067" s="87"/>
      <c r="G2067" s="3"/>
      <c r="J2067" s="7"/>
      <c r="L2067" s="20"/>
      <c r="M2067" s="72"/>
    </row>
    <row r="2068" spans="1:13" s="6" customFormat="1" hidden="1">
      <c r="A2068" s="87"/>
      <c r="G2068" s="3"/>
      <c r="J2068" s="7"/>
      <c r="L2068" s="20"/>
      <c r="M2068" s="72"/>
    </row>
    <row r="2069" spans="1:13" s="6" customFormat="1" hidden="1">
      <c r="A2069" s="87"/>
      <c r="G2069" s="3"/>
      <c r="J2069" s="7"/>
      <c r="L2069" s="20"/>
      <c r="M2069" s="72"/>
    </row>
    <row r="2070" spans="1:13" s="6" customFormat="1" hidden="1">
      <c r="A2070" s="87"/>
      <c r="G2070" s="3"/>
      <c r="J2070" s="7"/>
      <c r="L2070" s="20"/>
      <c r="M2070" s="72"/>
    </row>
    <row r="2071" spans="1:13" s="6" customFormat="1" hidden="1">
      <c r="A2071" s="87"/>
      <c r="G2071" s="3"/>
      <c r="J2071" s="7"/>
      <c r="L2071" s="20"/>
      <c r="M2071" s="72"/>
    </row>
    <row r="2072" spans="1:13" s="6" customFormat="1" hidden="1">
      <c r="A2072" s="87"/>
      <c r="G2072" s="3"/>
      <c r="J2072" s="7"/>
      <c r="L2072" s="20"/>
      <c r="M2072" s="72"/>
    </row>
    <row r="2073" spans="1:13" s="6" customFormat="1" hidden="1">
      <c r="A2073" s="87"/>
      <c r="G2073" s="3"/>
      <c r="J2073" s="7"/>
      <c r="L2073" s="20"/>
      <c r="M2073" s="72"/>
    </row>
    <row r="2074" spans="1:13" s="6" customFormat="1" hidden="1">
      <c r="A2074" s="87"/>
      <c r="G2074" s="3"/>
      <c r="J2074" s="7"/>
      <c r="L2074" s="20"/>
      <c r="M2074" s="72"/>
    </row>
    <row r="2075" spans="1:13" s="6" customFormat="1" hidden="1">
      <c r="A2075" s="87"/>
      <c r="G2075" s="3"/>
      <c r="J2075" s="7"/>
      <c r="L2075" s="20"/>
      <c r="M2075" s="72"/>
    </row>
    <row r="2076" spans="1:13" s="6" customFormat="1" hidden="1">
      <c r="A2076" s="87"/>
      <c r="G2076" s="3"/>
      <c r="J2076" s="7"/>
      <c r="L2076" s="20"/>
      <c r="M2076" s="72"/>
    </row>
    <row r="2077" spans="1:13" s="6" customFormat="1" hidden="1">
      <c r="A2077" s="87"/>
      <c r="G2077" s="3"/>
      <c r="J2077" s="7"/>
      <c r="L2077" s="20"/>
      <c r="M2077" s="72"/>
    </row>
    <row r="2078" spans="1:13" s="6" customFormat="1" hidden="1">
      <c r="A2078" s="87"/>
      <c r="G2078" s="3"/>
      <c r="J2078" s="7"/>
      <c r="L2078" s="20"/>
      <c r="M2078" s="72"/>
    </row>
    <row r="2079" spans="1:13" s="6" customFormat="1" hidden="1">
      <c r="A2079" s="87"/>
      <c r="G2079" s="3"/>
      <c r="J2079" s="7"/>
      <c r="L2079" s="20"/>
      <c r="M2079" s="72"/>
    </row>
    <row r="2080" spans="1:13" s="6" customFormat="1" hidden="1">
      <c r="A2080" s="87"/>
      <c r="G2080" s="3"/>
      <c r="J2080" s="7"/>
      <c r="L2080" s="20"/>
      <c r="M2080" s="72"/>
    </row>
    <row r="2081" spans="1:13" s="6" customFormat="1" hidden="1">
      <c r="A2081" s="87"/>
      <c r="G2081" s="3"/>
      <c r="J2081" s="7"/>
      <c r="L2081" s="20"/>
      <c r="M2081" s="72"/>
    </row>
    <row r="2082" spans="1:13" s="6" customFormat="1" hidden="1">
      <c r="A2082" s="87"/>
      <c r="G2082" s="3"/>
      <c r="J2082" s="7"/>
      <c r="L2082" s="20"/>
      <c r="M2082" s="72"/>
    </row>
    <row r="2083" spans="1:13" s="6" customFormat="1" hidden="1">
      <c r="A2083" s="87"/>
      <c r="G2083" s="3"/>
      <c r="J2083" s="7"/>
      <c r="L2083" s="20"/>
      <c r="M2083" s="72"/>
    </row>
    <row r="2084" spans="1:13" s="6" customFormat="1" hidden="1">
      <c r="A2084" s="87"/>
      <c r="G2084" s="3"/>
      <c r="J2084" s="7"/>
      <c r="L2084" s="20"/>
      <c r="M2084" s="72"/>
    </row>
    <row r="2085" spans="1:13" s="6" customFormat="1" hidden="1">
      <c r="A2085" s="87"/>
      <c r="G2085" s="3"/>
      <c r="J2085" s="7"/>
      <c r="L2085" s="20"/>
      <c r="M2085" s="72"/>
    </row>
    <row r="2086" spans="1:13" s="6" customFormat="1" hidden="1">
      <c r="A2086" s="87"/>
      <c r="G2086" s="3"/>
      <c r="J2086" s="7"/>
      <c r="L2086" s="20"/>
      <c r="M2086" s="72"/>
    </row>
    <row r="2087" spans="1:13" s="6" customFormat="1" hidden="1">
      <c r="A2087" s="87"/>
      <c r="G2087" s="3"/>
      <c r="J2087" s="7"/>
      <c r="L2087" s="20"/>
      <c r="M2087" s="72"/>
    </row>
    <row r="2088" spans="1:13" s="6" customFormat="1" hidden="1">
      <c r="A2088" s="87"/>
      <c r="G2088" s="3"/>
      <c r="J2088" s="7"/>
      <c r="L2088" s="20"/>
      <c r="M2088" s="72"/>
    </row>
    <row r="2089" spans="1:13" s="6" customFormat="1" hidden="1">
      <c r="A2089" s="87"/>
      <c r="G2089" s="3"/>
      <c r="J2089" s="7"/>
      <c r="L2089" s="20"/>
      <c r="M2089" s="72"/>
    </row>
    <row r="2090" spans="1:13" s="6" customFormat="1" hidden="1">
      <c r="A2090" s="87"/>
      <c r="G2090" s="3"/>
      <c r="J2090" s="7"/>
      <c r="L2090" s="20"/>
      <c r="M2090" s="72"/>
    </row>
    <row r="2091" spans="1:13" s="6" customFormat="1" hidden="1">
      <c r="A2091" s="87"/>
      <c r="G2091" s="3"/>
      <c r="J2091" s="7"/>
      <c r="L2091" s="20"/>
      <c r="M2091" s="72"/>
    </row>
    <row r="2092" spans="1:13" s="6" customFormat="1" hidden="1">
      <c r="A2092" s="87"/>
      <c r="G2092" s="3"/>
      <c r="J2092" s="7"/>
      <c r="L2092" s="20"/>
      <c r="M2092" s="72"/>
    </row>
    <row r="2093" spans="1:13" s="6" customFormat="1" hidden="1">
      <c r="A2093" s="87"/>
      <c r="G2093" s="3"/>
      <c r="J2093" s="7"/>
      <c r="L2093" s="20"/>
      <c r="M2093" s="72"/>
    </row>
    <row r="2094" spans="1:13" s="6" customFormat="1" hidden="1">
      <c r="A2094" s="87"/>
      <c r="G2094" s="3"/>
      <c r="J2094" s="7"/>
      <c r="L2094" s="20"/>
      <c r="M2094" s="72"/>
    </row>
    <row r="2095" spans="1:13" s="6" customFormat="1" hidden="1">
      <c r="A2095" s="87"/>
      <c r="G2095" s="3"/>
      <c r="J2095" s="7"/>
      <c r="L2095" s="20"/>
      <c r="M2095" s="72"/>
    </row>
    <row r="2096" spans="1:13" s="6" customFormat="1" hidden="1">
      <c r="A2096" s="87"/>
      <c r="G2096" s="3"/>
      <c r="J2096" s="7"/>
      <c r="L2096" s="20"/>
      <c r="M2096" s="72"/>
    </row>
    <row r="2097" spans="1:13" s="6" customFormat="1" hidden="1">
      <c r="A2097" s="87"/>
      <c r="G2097" s="3"/>
      <c r="J2097" s="7"/>
      <c r="L2097" s="20"/>
      <c r="M2097" s="72"/>
    </row>
    <row r="2098" spans="1:13" s="6" customFormat="1" hidden="1">
      <c r="A2098" s="87"/>
      <c r="G2098" s="3"/>
      <c r="J2098" s="7"/>
      <c r="L2098" s="20"/>
      <c r="M2098" s="72"/>
    </row>
    <row r="2099" spans="1:13" s="6" customFormat="1" hidden="1">
      <c r="A2099" s="87"/>
      <c r="G2099" s="3"/>
      <c r="J2099" s="7"/>
      <c r="L2099" s="20"/>
      <c r="M2099" s="72"/>
    </row>
    <row r="2100" spans="1:13" s="6" customFormat="1" hidden="1">
      <c r="A2100" s="87"/>
      <c r="G2100" s="3"/>
      <c r="J2100" s="7"/>
      <c r="L2100" s="20"/>
      <c r="M2100" s="72"/>
    </row>
    <row r="2101" spans="1:13" s="6" customFormat="1" hidden="1">
      <c r="A2101" s="87"/>
      <c r="G2101" s="3"/>
      <c r="J2101" s="7"/>
      <c r="L2101" s="20"/>
      <c r="M2101" s="72"/>
    </row>
    <row r="2102" spans="1:13" s="6" customFormat="1" hidden="1">
      <c r="A2102" s="87"/>
      <c r="G2102" s="3"/>
      <c r="J2102" s="7"/>
      <c r="L2102" s="20"/>
      <c r="M2102" s="72"/>
    </row>
    <row r="2103" spans="1:13" s="6" customFormat="1" hidden="1">
      <c r="A2103" s="87"/>
      <c r="G2103" s="3"/>
      <c r="J2103" s="7"/>
      <c r="L2103" s="20"/>
      <c r="M2103" s="72"/>
    </row>
    <row r="2104" spans="1:13" s="6" customFormat="1" hidden="1">
      <c r="A2104" s="87"/>
      <c r="G2104" s="3"/>
      <c r="J2104" s="7"/>
      <c r="L2104" s="20"/>
      <c r="M2104" s="72"/>
    </row>
    <row r="2105" spans="1:13" s="6" customFormat="1" hidden="1">
      <c r="A2105" s="87"/>
      <c r="G2105" s="3"/>
      <c r="J2105" s="7"/>
      <c r="L2105" s="20"/>
      <c r="M2105" s="72"/>
    </row>
    <row r="2106" spans="1:13" s="6" customFormat="1" hidden="1">
      <c r="A2106" s="87"/>
      <c r="G2106" s="3"/>
      <c r="J2106" s="7"/>
      <c r="L2106" s="20"/>
      <c r="M2106" s="72"/>
    </row>
    <row r="2107" spans="1:13" s="6" customFormat="1" hidden="1">
      <c r="A2107" s="87"/>
      <c r="G2107" s="3"/>
      <c r="J2107" s="7"/>
      <c r="L2107" s="20"/>
      <c r="M2107" s="72"/>
    </row>
    <row r="2108" spans="1:13" s="6" customFormat="1" hidden="1">
      <c r="A2108" s="87"/>
      <c r="G2108" s="3"/>
      <c r="J2108" s="7"/>
      <c r="L2108" s="20"/>
      <c r="M2108" s="72"/>
    </row>
    <row r="2109" spans="1:13" s="6" customFormat="1" hidden="1">
      <c r="A2109" s="87"/>
      <c r="G2109" s="3"/>
      <c r="J2109" s="7"/>
      <c r="L2109" s="20"/>
      <c r="M2109" s="72"/>
    </row>
    <row r="2110" spans="1:13" s="6" customFormat="1" hidden="1">
      <c r="A2110" s="87"/>
      <c r="G2110" s="3"/>
      <c r="J2110" s="7"/>
      <c r="L2110" s="20"/>
      <c r="M2110" s="72"/>
    </row>
    <row r="2111" spans="1:13" s="6" customFormat="1" hidden="1">
      <c r="A2111" s="87"/>
      <c r="G2111" s="3"/>
      <c r="J2111" s="7"/>
      <c r="L2111" s="20"/>
      <c r="M2111" s="72"/>
    </row>
    <row r="2112" spans="1:13" s="6" customFormat="1" hidden="1">
      <c r="A2112" s="87"/>
      <c r="G2112" s="3"/>
      <c r="J2112" s="7"/>
      <c r="L2112" s="20"/>
      <c r="M2112" s="72"/>
    </row>
    <row r="2113" spans="1:13" s="6" customFormat="1" hidden="1">
      <c r="A2113" s="87"/>
      <c r="G2113" s="3"/>
      <c r="J2113" s="7"/>
      <c r="L2113" s="20"/>
      <c r="M2113" s="72"/>
    </row>
    <row r="2114" spans="1:13" s="6" customFormat="1" hidden="1">
      <c r="A2114" s="87"/>
      <c r="G2114" s="3"/>
      <c r="J2114" s="7"/>
      <c r="L2114" s="20"/>
      <c r="M2114" s="72"/>
    </row>
    <row r="2115" spans="1:13" s="6" customFormat="1" hidden="1">
      <c r="A2115" s="87"/>
      <c r="G2115" s="3"/>
      <c r="J2115" s="7"/>
      <c r="L2115" s="20"/>
      <c r="M2115" s="72"/>
    </row>
    <row r="2116" spans="1:13" s="6" customFormat="1" hidden="1">
      <c r="A2116" s="87"/>
      <c r="G2116" s="3"/>
      <c r="J2116" s="7"/>
      <c r="L2116" s="20"/>
      <c r="M2116" s="72"/>
    </row>
    <row r="2117" spans="1:13" s="6" customFormat="1" hidden="1">
      <c r="A2117" s="87"/>
      <c r="G2117" s="3"/>
      <c r="J2117" s="7"/>
      <c r="L2117" s="20"/>
      <c r="M2117" s="72"/>
    </row>
    <row r="2118" spans="1:13" s="6" customFormat="1" hidden="1">
      <c r="A2118" s="87"/>
      <c r="G2118" s="3"/>
      <c r="J2118" s="7"/>
      <c r="L2118" s="20"/>
      <c r="M2118" s="72"/>
    </row>
    <row r="2119" spans="1:13" s="6" customFormat="1" hidden="1">
      <c r="A2119" s="87"/>
      <c r="G2119" s="3"/>
      <c r="J2119" s="7"/>
      <c r="L2119" s="20"/>
      <c r="M2119" s="72"/>
    </row>
    <row r="2120" spans="1:13" s="6" customFormat="1" hidden="1">
      <c r="A2120" s="87"/>
      <c r="G2120" s="3"/>
      <c r="J2120" s="7"/>
      <c r="L2120" s="20"/>
      <c r="M2120" s="72"/>
    </row>
    <row r="2121" spans="1:13" s="6" customFormat="1" hidden="1">
      <c r="A2121" s="87"/>
      <c r="G2121" s="3"/>
      <c r="J2121" s="7"/>
      <c r="L2121" s="20"/>
      <c r="M2121" s="72"/>
    </row>
    <row r="2122" spans="1:13" s="6" customFormat="1" hidden="1">
      <c r="A2122" s="87"/>
      <c r="G2122" s="3"/>
      <c r="J2122" s="7"/>
      <c r="L2122" s="20"/>
      <c r="M2122" s="72"/>
    </row>
    <row r="2123" spans="1:13" s="6" customFormat="1" hidden="1">
      <c r="A2123" s="87"/>
      <c r="G2123" s="3"/>
      <c r="J2123" s="7"/>
      <c r="L2123" s="20"/>
      <c r="M2123" s="72"/>
    </row>
    <row r="2124" spans="1:13" s="6" customFormat="1" hidden="1">
      <c r="A2124" s="87"/>
      <c r="G2124" s="3"/>
      <c r="J2124" s="7"/>
      <c r="L2124" s="20"/>
      <c r="M2124" s="72"/>
    </row>
    <row r="2125" spans="1:13" s="6" customFormat="1" hidden="1">
      <c r="A2125" s="87"/>
      <c r="G2125" s="3"/>
      <c r="J2125" s="7"/>
      <c r="L2125" s="20"/>
      <c r="M2125" s="72"/>
    </row>
    <row r="2126" spans="1:13" s="6" customFormat="1" hidden="1">
      <c r="A2126" s="87"/>
      <c r="G2126" s="3"/>
      <c r="J2126" s="7"/>
      <c r="L2126" s="20"/>
      <c r="M2126" s="72"/>
    </row>
    <row r="2127" spans="1:13" s="6" customFormat="1" hidden="1">
      <c r="A2127" s="87"/>
      <c r="G2127" s="3"/>
      <c r="J2127" s="7"/>
      <c r="L2127" s="20"/>
      <c r="M2127" s="72"/>
    </row>
    <row r="2128" spans="1:13" s="6" customFormat="1" hidden="1">
      <c r="A2128" s="87"/>
      <c r="G2128" s="3"/>
      <c r="J2128" s="7"/>
      <c r="L2128" s="20"/>
      <c r="M2128" s="72"/>
    </row>
    <row r="2129" spans="1:13" s="6" customFormat="1" hidden="1">
      <c r="A2129" s="87"/>
      <c r="G2129" s="3"/>
      <c r="J2129" s="7"/>
      <c r="L2129" s="20"/>
      <c r="M2129" s="72"/>
    </row>
    <row r="2130" spans="1:13" s="6" customFormat="1" hidden="1">
      <c r="A2130" s="87"/>
      <c r="G2130" s="3"/>
      <c r="J2130" s="7"/>
      <c r="L2130" s="20"/>
      <c r="M2130" s="72"/>
    </row>
    <row r="2131" spans="1:13" s="6" customFormat="1" hidden="1">
      <c r="A2131" s="87"/>
      <c r="G2131" s="3"/>
      <c r="J2131" s="7"/>
      <c r="L2131" s="20"/>
      <c r="M2131" s="72"/>
    </row>
    <row r="2132" spans="1:13" s="6" customFormat="1" hidden="1">
      <c r="A2132" s="87"/>
      <c r="G2132" s="3"/>
      <c r="J2132" s="7"/>
      <c r="L2132" s="20"/>
      <c r="M2132" s="72"/>
    </row>
    <row r="2133" spans="1:13" s="6" customFormat="1" hidden="1">
      <c r="A2133" s="87"/>
      <c r="G2133" s="3"/>
      <c r="J2133" s="7"/>
      <c r="L2133" s="20"/>
      <c r="M2133" s="72"/>
    </row>
    <row r="2134" spans="1:13" s="6" customFormat="1" hidden="1">
      <c r="A2134" s="87"/>
      <c r="G2134" s="3"/>
      <c r="J2134" s="7"/>
      <c r="L2134" s="20"/>
      <c r="M2134" s="72"/>
    </row>
    <row r="2135" spans="1:13" s="6" customFormat="1" hidden="1">
      <c r="A2135" s="87"/>
      <c r="G2135" s="3"/>
      <c r="J2135" s="7"/>
      <c r="L2135" s="20"/>
      <c r="M2135" s="72"/>
    </row>
    <row r="2136" spans="1:13" s="6" customFormat="1" hidden="1">
      <c r="A2136" s="87"/>
      <c r="G2136" s="3"/>
      <c r="J2136" s="7"/>
      <c r="L2136" s="20"/>
      <c r="M2136" s="72"/>
    </row>
    <row r="2137" spans="1:13" s="6" customFormat="1" hidden="1">
      <c r="A2137" s="87"/>
      <c r="G2137" s="3"/>
      <c r="J2137" s="7"/>
      <c r="L2137" s="20"/>
      <c r="M2137" s="72"/>
    </row>
    <row r="2138" spans="1:13" s="6" customFormat="1" hidden="1">
      <c r="A2138" s="87"/>
      <c r="G2138" s="3"/>
      <c r="J2138" s="7"/>
      <c r="L2138" s="20"/>
      <c r="M2138" s="72"/>
    </row>
    <row r="2139" spans="1:13" s="6" customFormat="1" hidden="1">
      <c r="A2139" s="87"/>
      <c r="G2139" s="3"/>
      <c r="J2139" s="7"/>
      <c r="L2139" s="20"/>
      <c r="M2139" s="72"/>
    </row>
    <row r="2140" spans="1:13" s="6" customFormat="1" hidden="1">
      <c r="A2140" s="87"/>
      <c r="G2140" s="3"/>
      <c r="J2140" s="7"/>
      <c r="L2140" s="20"/>
      <c r="M2140" s="72"/>
    </row>
    <row r="2141" spans="1:13" s="6" customFormat="1" hidden="1">
      <c r="A2141" s="87"/>
      <c r="G2141" s="3"/>
      <c r="J2141" s="7"/>
      <c r="L2141" s="20"/>
      <c r="M2141" s="72"/>
    </row>
    <row r="2142" spans="1:13" s="6" customFormat="1" hidden="1">
      <c r="A2142" s="87"/>
      <c r="G2142" s="3"/>
      <c r="J2142" s="7"/>
      <c r="L2142" s="20"/>
      <c r="M2142" s="72"/>
    </row>
    <row r="2143" spans="1:13" s="6" customFormat="1" hidden="1">
      <c r="A2143" s="87"/>
      <c r="G2143" s="3"/>
      <c r="J2143" s="7"/>
      <c r="L2143" s="20"/>
      <c r="M2143" s="72"/>
    </row>
    <row r="2144" spans="1:13" s="6" customFormat="1" hidden="1">
      <c r="A2144" s="87"/>
      <c r="G2144" s="3"/>
      <c r="J2144" s="7"/>
      <c r="L2144" s="20"/>
      <c r="M2144" s="72"/>
    </row>
    <row r="2145" spans="1:13" s="6" customFormat="1" hidden="1">
      <c r="A2145" s="87"/>
      <c r="G2145" s="3"/>
      <c r="J2145" s="7"/>
      <c r="L2145" s="20"/>
      <c r="M2145" s="72"/>
    </row>
    <row r="2146" spans="1:13" s="6" customFormat="1" hidden="1">
      <c r="A2146" s="87"/>
      <c r="G2146" s="3"/>
      <c r="J2146" s="7"/>
      <c r="L2146" s="20"/>
      <c r="M2146" s="72"/>
    </row>
    <row r="2147" spans="1:13" s="6" customFormat="1" hidden="1">
      <c r="A2147" s="87"/>
      <c r="G2147" s="3"/>
      <c r="J2147" s="7"/>
      <c r="L2147" s="20"/>
      <c r="M2147" s="72"/>
    </row>
    <row r="2148" spans="1:13" s="6" customFormat="1" hidden="1">
      <c r="A2148" s="87"/>
      <c r="G2148" s="3"/>
      <c r="J2148" s="7"/>
      <c r="L2148" s="20"/>
      <c r="M2148" s="72"/>
    </row>
    <row r="2149" spans="1:13" s="6" customFormat="1" hidden="1">
      <c r="A2149" s="87"/>
      <c r="G2149" s="3"/>
      <c r="J2149" s="7"/>
      <c r="L2149" s="20"/>
      <c r="M2149" s="72"/>
    </row>
    <row r="2150" spans="1:13" s="6" customFormat="1" hidden="1">
      <c r="A2150" s="87"/>
      <c r="G2150" s="3"/>
      <c r="J2150" s="7"/>
      <c r="L2150" s="20"/>
      <c r="M2150" s="72"/>
    </row>
    <row r="2151" spans="1:13" s="6" customFormat="1" hidden="1">
      <c r="A2151" s="87"/>
      <c r="G2151" s="3"/>
      <c r="J2151" s="7"/>
      <c r="L2151" s="20"/>
      <c r="M2151" s="72"/>
    </row>
    <row r="2152" spans="1:13" s="6" customFormat="1" hidden="1">
      <c r="A2152" s="87"/>
      <c r="G2152" s="3"/>
      <c r="J2152" s="7"/>
      <c r="L2152" s="20"/>
      <c r="M2152" s="72"/>
    </row>
    <row r="2153" spans="1:13" s="6" customFormat="1" hidden="1">
      <c r="A2153" s="87"/>
      <c r="G2153" s="3"/>
      <c r="J2153" s="7"/>
      <c r="L2153" s="20"/>
      <c r="M2153" s="72"/>
    </row>
    <row r="2154" spans="1:13" s="6" customFormat="1" hidden="1">
      <c r="A2154" s="87"/>
      <c r="G2154" s="3"/>
      <c r="J2154" s="7"/>
      <c r="L2154" s="20"/>
      <c r="M2154" s="72"/>
    </row>
    <row r="2155" spans="1:13" s="6" customFormat="1" hidden="1">
      <c r="A2155" s="87"/>
      <c r="G2155" s="3"/>
      <c r="J2155" s="7"/>
      <c r="L2155" s="20"/>
      <c r="M2155" s="72"/>
    </row>
    <row r="2156" spans="1:13" s="6" customFormat="1" hidden="1">
      <c r="A2156" s="87"/>
      <c r="G2156" s="3"/>
      <c r="J2156" s="7"/>
      <c r="L2156" s="20"/>
      <c r="M2156" s="72"/>
    </row>
    <row r="2157" spans="1:13" s="6" customFormat="1" hidden="1">
      <c r="A2157" s="87"/>
      <c r="G2157" s="3"/>
      <c r="J2157" s="7"/>
      <c r="L2157" s="20"/>
      <c r="M2157" s="72"/>
    </row>
    <row r="2158" spans="1:13" s="6" customFormat="1" hidden="1">
      <c r="A2158" s="87"/>
      <c r="G2158" s="3"/>
      <c r="J2158" s="7"/>
      <c r="L2158" s="20"/>
      <c r="M2158" s="72"/>
    </row>
    <row r="2159" spans="1:13" s="6" customFormat="1" hidden="1">
      <c r="A2159" s="87"/>
      <c r="G2159" s="3"/>
      <c r="J2159" s="7"/>
      <c r="L2159" s="20"/>
      <c r="M2159" s="72"/>
    </row>
    <row r="2160" spans="1:13" s="6" customFormat="1" hidden="1">
      <c r="A2160" s="87"/>
      <c r="G2160" s="3"/>
      <c r="J2160" s="7"/>
      <c r="L2160" s="20"/>
      <c r="M2160" s="72"/>
    </row>
    <row r="2161" spans="1:13" s="6" customFormat="1" hidden="1">
      <c r="A2161" s="87"/>
      <c r="G2161" s="3"/>
      <c r="J2161" s="7"/>
      <c r="L2161" s="20"/>
      <c r="M2161" s="72"/>
    </row>
    <row r="2162" spans="1:13" s="6" customFormat="1" hidden="1">
      <c r="A2162" s="87"/>
      <c r="G2162" s="3"/>
      <c r="J2162" s="7"/>
      <c r="L2162" s="20"/>
      <c r="M2162" s="72"/>
    </row>
    <row r="2163" spans="1:13" s="6" customFormat="1" hidden="1">
      <c r="A2163" s="87"/>
      <c r="G2163" s="3"/>
      <c r="J2163" s="7"/>
      <c r="L2163" s="20"/>
      <c r="M2163" s="72"/>
    </row>
    <row r="2164" spans="1:13" s="6" customFormat="1" hidden="1">
      <c r="A2164" s="87"/>
      <c r="G2164" s="3"/>
      <c r="J2164" s="7"/>
      <c r="L2164" s="20"/>
      <c r="M2164" s="72"/>
    </row>
    <row r="2165" spans="1:13" s="6" customFormat="1" hidden="1">
      <c r="A2165" s="87"/>
      <c r="G2165" s="3"/>
      <c r="J2165" s="7"/>
      <c r="L2165" s="20"/>
      <c r="M2165" s="72"/>
    </row>
    <row r="2166" spans="1:13" s="6" customFormat="1" hidden="1">
      <c r="A2166" s="87"/>
      <c r="G2166" s="3"/>
      <c r="J2166" s="7"/>
      <c r="L2166" s="20"/>
      <c r="M2166" s="72"/>
    </row>
    <row r="2167" spans="1:13" s="6" customFormat="1" hidden="1">
      <c r="A2167" s="87"/>
      <c r="G2167" s="3"/>
      <c r="J2167" s="7"/>
      <c r="L2167" s="20"/>
      <c r="M2167" s="72"/>
    </row>
    <row r="2168" spans="1:13" s="6" customFormat="1" hidden="1">
      <c r="A2168" s="87"/>
      <c r="G2168" s="3"/>
      <c r="J2168" s="7"/>
      <c r="L2168" s="20"/>
      <c r="M2168" s="72"/>
    </row>
    <row r="2169" spans="1:13" s="6" customFormat="1" hidden="1">
      <c r="A2169" s="87"/>
      <c r="G2169" s="3"/>
      <c r="J2169" s="7"/>
      <c r="L2169" s="20"/>
      <c r="M2169" s="72"/>
    </row>
    <row r="2170" spans="1:13" s="6" customFormat="1" hidden="1">
      <c r="A2170" s="87"/>
      <c r="G2170" s="3"/>
      <c r="J2170" s="7"/>
      <c r="L2170" s="20"/>
      <c r="M2170" s="72"/>
    </row>
    <row r="2171" spans="1:13" s="6" customFormat="1" hidden="1">
      <c r="A2171" s="87"/>
      <c r="G2171" s="3"/>
      <c r="J2171" s="7"/>
      <c r="L2171" s="20"/>
      <c r="M2171" s="72"/>
    </row>
    <row r="2172" spans="1:13" s="6" customFormat="1" hidden="1">
      <c r="A2172" s="87"/>
      <c r="G2172" s="3"/>
      <c r="J2172" s="7"/>
      <c r="L2172" s="20"/>
      <c r="M2172" s="72"/>
    </row>
    <row r="2173" spans="1:13" s="6" customFormat="1" hidden="1">
      <c r="A2173" s="87"/>
      <c r="G2173" s="3"/>
      <c r="J2173" s="7"/>
      <c r="L2173" s="20"/>
      <c r="M2173" s="72"/>
    </row>
    <row r="2174" spans="1:13" s="6" customFormat="1" hidden="1">
      <c r="A2174" s="87"/>
      <c r="G2174" s="3"/>
      <c r="J2174" s="7"/>
      <c r="L2174" s="20"/>
      <c r="M2174" s="72"/>
    </row>
    <row r="2175" spans="1:13" s="6" customFormat="1" hidden="1">
      <c r="A2175" s="87"/>
      <c r="G2175" s="3"/>
      <c r="J2175" s="7"/>
      <c r="L2175" s="20"/>
      <c r="M2175" s="72"/>
    </row>
    <row r="2176" spans="1:13" s="6" customFormat="1" hidden="1">
      <c r="A2176" s="87"/>
      <c r="G2176" s="3"/>
      <c r="J2176" s="7"/>
      <c r="L2176" s="20"/>
      <c r="M2176" s="72"/>
    </row>
    <row r="2177" spans="1:13" s="6" customFormat="1" hidden="1">
      <c r="A2177" s="87"/>
      <c r="G2177" s="3"/>
      <c r="J2177" s="7"/>
      <c r="L2177" s="20"/>
      <c r="M2177" s="72"/>
    </row>
    <row r="2178" spans="1:13" s="6" customFormat="1" hidden="1">
      <c r="A2178" s="87"/>
      <c r="G2178" s="3"/>
      <c r="J2178" s="7"/>
      <c r="L2178" s="20"/>
      <c r="M2178" s="72"/>
    </row>
    <row r="2179" spans="1:13" s="6" customFormat="1" hidden="1">
      <c r="A2179" s="87"/>
      <c r="G2179" s="3"/>
      <c r="J2179" s="7"/>
      <c r="L2179" s="20"/>
      <c r="M2179" s="72"/>
    </row>
    <row r="2180" spans="1:13" s="6" customFormat="1" hidden="1">
      <c r="A2180" s="87"/>
      <c r="G2180" s="3"/>
      <c r="J2180" s="7"/>
      <c r="L2180" s="20"/>
      <c r="M2180" s="72"/>
    </row>
    <row r="2181" spans="1:13" s="6" customFormat="1" hidden="1">
      <c r="A2181" s="87"/>
      <c r="G2181" s="3"/>
      <c r="J2181" s="7"/>
      <c r="L2181" s="20"/>
      <c r="M2181" s="72"/>
    </row>
    <row r="2182" spans="1:13" s="6" customFormat="1" hidden="1">
      <c r="A2182" s="87"/>
      <c r="G2182" s="3"/>
      <c r="J2182" s="7"/>
      <c r="L2182" s="20"/>
      <c r="M2182" s="72"/>
    </row>
    <row r="2183" spans="1:13" s="6" customFormat="1" hidden="1">
      <c r="A2183" s="87"/>
      <c r="G2183" s="3"/>
      <c r="J2183" s="7"/>
      <c r="L2183" s="20"/>
      <c r="M2183" s="72"/>
    </row>
    <row r="2184" spans="1:13" s="6" customFormat="1" hidden="1">
      <c r="A2184" s="87"/>
      <c r="G2184" s="3"/>
      <c r="J2184" s="7"/>
      <c r="L2184" s="20"/>
      <c r="M2184" s="72"/>
    </row>
    <row r="2185" spans="1:13" s="6" customFormat="1" hidden="1">
      <c r="A2185" s="87"/>
      <c r="G2185" s="3"/>
      <c r="J2185" s="7"/>
      <c r="L2185" s="20"/>
      <c r="M2185" s="72"/>
    </row>
    <row r="2186" spans="1:13" s="6" customFormat="1" hidden="1">
      <c r="A2186" s="87"/>
      <c r="G2186" s="3"/>
      <c r="J2186" s="7"/>
      <c r="L2186" s="20"/>
      <c r="M2186" s="72"/>
    </row>
    <row r="2187" spans="1:13" s="6" customFormat="1" hidden="1">
      <c r="A2187" s="87"/>
      <c r="G2187" s="3"/>
      <c r="J2187" s="7"/>
      <c r="L2187" s="20"/>
      <c r="M2187" s="72"/>
    </row>
    <row r="2188" spans="1:13" s="6" customFormat="1" hidden="1">
      <c r="A2188" s="87"/>
      <c r="G2188" s="3"/>
      <c r="J2188" s="7"/>
      <c r="L2188" s="20"/>
      <c r="M2188" s="72"/>
    </row>
    <row r="2189" spans="1:13" s="6" customFormat="1" hidden="1">
      <c r="A2189" s="87"/>
      <c r="G2189" s="3"/>
      <c r="J2189" s="7"/>
      <c r="L2189" s="20"/>
      <c r="M2189" s="72"/>
    </row>
    <row r="2190" spans="1:13" s="6" customFormat="1" hidden="1">
      <c r="A2190" s="87"/>
      <c r="G2190" s="3"/>
      <c r="J2190" s="7"/>
      <c r="L2190" s="20"/>
      <c r="M2190" s="72"/>
    </row>
    <row r="2191" spans="1:13" s="6" customFormat="1" hidden="1">
      <c r="A2191" s="87"/>
      <c r="G2191" s="3"/>
      <c r="J2191" s="7"/>
      <c r="L2191" s="20"/>
      <c r="M2191" s="72"/>
    </row>
    <row r="2192" spans="1:13" s="6" customFormat="1" hidden="1">
      <c r="A2192" s="87"/>
      <c r="G2192" s="3"/>
      <c r="J2192" s="7"/>
      <c r="L2192" s="20"/>
      <c r="M2192" s="72"/>
    </row>
    <row r="2193" spans="1:13" s="6" customFormat="1" hidden="1">
      <c r="A2193" s="87"/>
      <c r="G2193" s="3"/>
      <c r="J2193" s="7"/>
      <c r="L2193" s="20"/>
      <c r="M2193" s="72"/>
    </row>
    <row r="2194" spans="1:13" s="6" customFormat="1" hidden="1">
      <c r="A2194" s="87"/>
      <c r="G2194" s="3"/>
      <c r="J2194" s="7"/>
      <c r="L2194" s="20"/>
      <c r="M2194" s="72"/>
    </row>
    <row r="2195" spans="1:13" s="6" customFormat="1" hidden="1">
      <c r="A2195" s="87"/>
      <c r="G2195" s="3"/>
      <c r="J2195" s="7"/>
      <c r="L2195" s="20"/>
      <c r="M2195" s="72"/>
    </row>
    <row r="2196" spans="1:13" s="6" customFormat="1" hidden="1">
      <c r="A2196" s="87"/>
      <c r="G2196" s="3"/>
      <c r="J2196" s="7"/>
      <c r="L2196" s="20"/>
      <c r="M2196" s="72"/>
    </row>
    <row r="2197" spans="1:13" s="6" customFormat="1" hidden="1">
      <c r="A2197" s="87"/>
      <c r="G2197" s="3"/>
      <c r="J2197" s="7"/>
      <c r="L2197" s="20"/>
      <c r="M2197" s="72"/>
    </row>
    <row r="2198" spans="1:13" s="6" customFormat="1" hidden="1">
      <c r="A2198" s="87"/>
      <c r="G2198" s="3"/>
      <c r="J2198" s="7"/>
      <c r="L2198" s="20"/>
      <c r="M2198" s="72"/>
    </row>
    <row r="2199" spans="1:13" s="6" customFormat="1" hidden="1">
      <c r="A2199" s="87"/>
      <c r="G2199" s="3"/>
      <c r="J2199" s="7"/>
      <c r="L2199" s="20"/>
      <c r="M2199" s="72"/>
    </row>
    <row r="2200" spans="1:13" s="6" customFormat="1" hidden="1">
      <c r="A2200" s="87"/>
      <c r="G2200" s="3"/>
      <c r="J2200" s="7"/>
      <c r="L2200" s="20"/>
      <c r="M2200" s="72"/>
    </row>
    <row r="2201" spans="1:13" s="6" customFormat="1" hidden="1">
      <c r="A2201" s="87"/>
      <c r="G2201" s="3"/>
      <c r="J2201" s="7"/>
      <c r="L2201" s="20"/>
      <c r="M2201" s="72"/>
    </row>
    <row r="2202" spans="1:13" s="6" customFormat="1" hidden="1">
      <c r="A2202" s="87"/>
      <c r="G2202" s="3"/>
      <c r="J2202" s="7"/>
      <c r="L2202" s="20"/>
      <c r="M2202" s="72"/>
    </row>
    <row r="2203" spans="1:13" s="6" customFormat="1" hidden="1">
      <c r="A2203" s="87"/>
      <c r="G2203" s="3"/>
      <c r="J2203" s="7"/>
      <c r="L2203" s="20"/>
      <c r="M2203" s="72"/>
    </row>
    <row r="2204" spans="1:13" s="6" customFormat="1" hidden="1">
      <c r="A2204" s="87"/>
      <c r="G2204" s="3"/>
      <c r="J2204" s="7"/>
      <c r="L2204" s="20"/>
      <c r="M2204" s="72"/>
    </row>
    <row r="2205" spans="1:13" s="6" customFormat="1" hidden="1">
      <c r="A2205" s="87"/>
      <c r="G2205" s="3"/>
      <c r="J2205" s="7"/>
      <c r="L2205" s="20"/>
      <c r="M2205" s="72"/>
    </row>
    <row r="2206" spans="1:13" s="6" customFormat="1" hidden="1">
      <c r="A2206" s="87"/>
      <c r="G2206" s="3"/>
      <c r="J2206" s="7"/>
      <c r="L2206" s="20"/>
      <c r="M2206" s="72"/>
    </row>
    <row r="2207" spans="1:13" s="6" customFormat="1" hidden="1">
      <c r="A2207" s="87"/>
      <c r="G2207" s="3"/>
      <c r="J2207" s="7"/>
      <c r="L2207" s="20"/>
      <c r="M2207" s="72"/>
    </row>
    <row r="2208" spans="1:13" s="6" customFormat="1" hidden="1">
      <c r="A2208" s="87"/>
      <c r="G2208" s="3"/>
      <c r="J2208" s="7"/>
      <c r="L2208" s="20"/>
      <c r="M2208" s="72"/>
    </row>
    <row r="2209" spans="1:13" s="6" customFormat="1" hidden="1">
      <c r="A2209" s="87"/>
      <c r="G2209" s="3"/>
      <c r="J2209" s="7"/>
      <c r="L2209" s="20"/>
      <c r="M2209" s="72"/>
    </row>
    <row r="2210" spans="1:13" s="6" customFormat="1" hidden="1">
      <c r="A2210" s="87"/>
      <c r="G2210" s="3"/>
      <c r="J2210" s="7"/>
      <c r="L2210" s="20"/>
      <c r="M2210" s="72"/>
    </row>
    <row r="2211" spans="1:13" s="6" customFormat="1" hidden="1">
      <c r="A2211" s="87"/>
      <c r="G2211" s="3"/>
      <c r="J2211" s="7"/>
      <c r="L2211" s="20"/>
      <c r="M2211" s="72"/>
    </row>
    <row r="2212" spans="1:13" s="6" customFormat="1" hidden="1">
      <c r="A2212" s="87"/>
      <c r="G2212" s="3"/>
      <c r="J2212" s="7"/>
      <c r="L2212" s="20"/>
      <c r="M2212" s="72"/>
    </row>
    <row r="2213" spans="1:13" s="6" customFormat="1" hidden="1">
      <c r="A2213" s="87"/>
      <c r="G2213" s="3"/>
      <c r="J2213" s="7"/>
      <c r="L2213" s="20"/>
      <c r="M2213" s="72"/>
    </row>
    <row r="2214" spans="1:13" s="6" customFormat="1" hidden="1">
      <c r="A2214" s="87"/>
      <c r="G2214" s="3"/>
      <c r="J2214" s="7"/>
      <c r="L2214" s="20"/>
      <c r="M2214" s="72"/>
    </row>
    <row r="2215" spans="1:13" s="6" customFormat="1" hidden="1">
      <c r="A2215" s="87"/>
      <c r="G2215" s="3"/>
      <c r="J2215" s="7"/>
      <c r="L2215" s="20"/>
      <c r="M2215" s="72"/>
    </row>
    <row r="2216" spans="1:13" s="6" customFormat="1" hidden="1">
      <c r="A2216" s="87"/>
      <c r="G2216" s="3"/>
      <c r="J2216" s="7"/>
      <c r="L2216" s="20"/>
      <c r="M2216" s="72"/>
    </row>
    <row r="2217" spans="1:13" s="6" customFormat="1" hidden="1">
      <c r="A2217" s="87"/>
      <c r="G2217" s="3"/>
      <c r="J2217" s="7"/>
      <c r="L2217" s="20"/>
      <c r="M2217" s="72"/>
    </row>
    <row r="2218" spans="1:13" s="6" customFormat="1" hidden="1">
      <c r="A2218" s="87"/>
      <c r="G2218" s="3"/>
      <c r="J2218" s="7"/>
      <c r="L2218" s="20"/>
      <c r="M2218" s="72"/>
    </row>
    <row r="2219" spans="1:13" s="6" customFormat="1" hidden="1">
      <c r="A2219" s="87"/>
      <c r="G2219" s="3"/>
      <c r="J2219" s="7"/>
      <c r="L2219" s="20"/>
      <c r="M2219" s="72"/>
    </row>
    <row r="2220" spans="1:13" s="6" customFormat="1" hidden="1">
      <c r="A2220" s="87"/>
      <c r="G2220" s="3"/>
      <c r="J2220" s="7"/>
      <c r="L2220" s="20"/>
      <c r="M2220" s="72"/>
    </row>
    <row r="2221" spans="1:13" s="6" customFormat="1" hidden="1">
      <c r="A2221" s="87"/>
      <c r="G2221" s="3"/>
      <c r="J2221" s="7"/>
      <c r="L2221" s="20"/>
      <c r="M2221" s="72"/>
    </row>
    <row r="2222" spans="1:13" s="6" customFormat="1" hidden="1">
      <c r="A2222" s="87"/>
      <c r="G2222" s="3"/>
      <c r="J2222" s="7"/>
      <c r="L2222" s="20"/>
      <c r="M2222" s="72"/>
    </row>
    <row r="2223" spans="1:13" s="6" customFormat="1" hidden="1">
      <c r="A2223" s="87"/>
      <c r="G2223" s="3"/>
      <c r="J2223" s="7"/>
      <c r="L2223" s="20"/>
      <c r="M2223" s="72"/>
    </row>
    <row r="2224" spans="1:13" s="6" customFormat="1" hidden="1">
      <c r="A2224" s="87"/>
      <c r="G2224" s="3"/>
      <c r="J2224" s="7"/>
      <c r="L2224" s="20"/>
      <c r="M2224" s="72"/>
    </row>
    <row r="2225" spans="1:13" s="6" customFormat="1" hidden="1">
      <c r="A2225" s="87"/>
      <c r="G2225" s="3"/>
      <c r="J2225" s="7"/>
      <c r="L2225" s="20"/>
      <c r="M2225" s="72"/>
    </row>
    <row r="2226" spans="1:13" s="6" customFormat="1" hidden="1">
      <c r="A2226" s="87"/>
      <c r="G2226" s="3"/>
      <c r="J2226" s="7"/>
      <c r="L2226" s="20"/>
      <c r="M2226" s="72"/>
    </row>
    <row r="2227" spans="1:13" s="6" customFormat="1" hidden="1">
      <c r="A2227" s="87"/>
      <c r="G2227" s="3"/>
      <c r="J2227" s="7"/>
      <c r="L2227" s="20"/>
      <c r="M2227" s="72"/>
    </row>
    <row r="2228" spans="1:13" s="6" customFormat="1" hidden="1">
      <c r="A2228" s="87"/>
      <c r="G2228" s="3"/>
      <c r="J2228" s="7"/>
      <c r="L2228" s="20"/>
      <c r="M2228" s="72"/>
    </row>
    <row r="2229" spans="1:13" s="6" customFormat="1" hidden="1">
      <c r="A2229" s="87"/>
      <c r="G2229" s="3"/>
      <c r="J2229" s="7"/>
      <c r="L2229" s="20"/>
      <c r="M2229" s="72"/>
    </row>
    <row r="2230" spans="1:13" s="6" customFormat="1" hidden="1">
      <c r="A2230" s="87"/>
      <c r="G2230" s="3"/>
      <c r="J2230" s="7"/>
      <c r="L2230" s="20"/>
      <c r="M2230" s="72"/>
    </row>
    <row r="2231" spans="1:13" s="6" customFormat="1" hidden="1">
      <c r="A2231" s="87"/>
      <c r="G2231" s="3"/>
      <c r="J2231" s="7"/>
      <c r="L2231" s="20"/>
      <c r="M2231" s="72"/>
    </row>
    <row r="2232" spans="1:13" s="6" customFormat="1" hidden="1">
      <c r="A2232" s="87"/>
      <c r="G2232" s="3"/>
      <c r="J2232" s="7"/>
      <c r="L2232" s="20"/>
      <c r="M2232" s="72"/>
    </row>
    <row r="2233" spans="1:13" s="6" customFormat="1" hidden="1">
      <c r="A2233" s="87"/>
      <c r="G2233" s="3"/>
      <c r="J2233" s="7"/>
      <c r="L2233" s="20"/>
      <c r="M2233" s="72"/>
    </row>
    <row r="2234" spans="1:13" s="6" customFormat="1" hidden="1">
      <c r="A2234" s="87"/>
      <c r="G2234" s="3"/>
      <c r="J2234" s="7"/>
      <c r="L2234" s="20"/>
      <c r="M2234" s="72"/>
    </row>
    <row r="2235" spans="1:13" s="6" customFormat="1" hidden="1">
      <c r="A2235" s="87"/>
      <c r="G2235" s="3"/>
      <c r="J2235" s="7"/>
      <c r="L2235" s="20"/>
      <c r="M2235" s="72"/>
    </row>
    <row r="2236" spans="1:13" s="6" customFormat="1" hidden="1">
      <c r="A2236" s="87"/>
      <c r="G2236" s="3"/>
      <c r="J2236" s="7"/>
      <c r="L2236" s="20"/>
      <c r="M2236" s="72"/>
    </row>
    <row r="2237" spans="1:13" s="6" customFormat="1" hidden="1">
      <c r="A2237" s="87"/>
      <c r="G2237" s="3"/>
      <c r="J2237" s="7"/>
      <c r="L2237" s="20"/>
      <c r="M2237" s="72"/>
    </row>
    <row r="2238" spans="1:13" s="6" customFormat="1" hidden="1">
      <c r="A2238" s="87"/>
      <c r="G2238" s="3"/>
      <c r="J2238" s="7"/>
      <c r="L2238" s="20"/>
      <c r="M2238" s="72"/>
    </row>
    <row r="2239" spans="1:13" s="6" customFormat="1" hidden="1">
      <c r="A2239" s="87"/>
      <c r="G2239" s="3"/>
      <c r="J2239" s="7"/>
      <c r="L2239" s="20"/>
      <c r="M2239" s="72"/>
    </row>
    <row r="2240" spans="1:13" s="6" customFormat="1" hidden="1">
      <c r="A2240" s="87"/>
      <c r="G2240" s="3"/>
      <c r="J2240" s="7"/>
      <c r="L2240" s="20"/>
      <c r="M2240" s="72"/>
    </row>
    <row r="2241" spans="1:13" s="6" customFormat="1" hidden="1">
      <c r="A2241" s="87"/>
      <c r="G2241" s="3"/>
      <c r="J2241" s="7"/>
      <c r="L2241" s="20"/>
      <c r="M2241" s="72"/>
    </row>
    <row r="2242" spans="1:13" s="6" customFormat="1" hidden="1">
      <c r="A2242" s="87"/>
      <c r="G2242" s="3"/>
      <c r="J2242" s="7"/>
      <c r="L2242" s="20"/>
      <c r="M2242" s="72"/>
    </row>
    <row r="2243" spans="1:13" s="6" customFormat="1" hidden="1">
      <c r="A2243" s="87"/>
      <c r="G2243" s="3"/>
      <c r="J2243" s="7"/>
      <c r="L2243" s="20"/>
      <c r="M2243" s="72"/>
    </row>
    <row r="2244" spans="1:13" s="6" customFormat="1" hidden="1">
      <c r="A2244" s="87"/>
      <c r="G2244" s="3"/>
      <c r="J2244" s="7"/>
      <c r="L2244" s="20"/>
      <c r="M2244" s="72"/>
    </row>
    <row r="2245" spans="1:13" s="6" customFormat="1" hidden="1">
      <c r="A2245" s="87"/>
      <c r="G2245" s="3"/>
      <c r="J2245" s="7"/>
      <c r="L2245" s="20"/>
      <c r="M2245" s="72"/>
    </row>
    <row r="2246" spans="1:13" s="6" customFormat="1" hidden="1">
      <c r="A2246" s="87"/>
      <c r="G2246" s="3"/>
      <c r="J2246" s="7"/>
      <c r="L2246" s="20"/>
      <c r="M2246" s="72"/>
    </row>
    <row r="2247" spans="1:13" s="6" customFormat="1" hidden="1">
      <c r="A2247" s="87"/>
      <c r="G2247" s="3"/>
      <c r="J2247" s="7"/>
      <c r="L2247" s="20"/>
      <c r="M2247" s="72"/>
    </row>
    <row r="2248" spans="1:13" s="6" customFormat="1" hidden="1">
      <c r="A2248" s="87"/>
      <c r="G2248" s="3"/>
      <c r="J2248" s="7"/>
      <c r="L2248" s="20"/>
      <c r="M2248" s="72"/>
    </row>
    <row r="2249" spans="1:13" s="6" customFormat="1" hidden="1">
      <c r="A2249" s="87"/>
      <c r="G2249" s="3"/>
      <c r="J2249" s="7"/>
      <c r="L2249" s="20"/>
      <c r="M2249" s="72"/>
    </row>
    <row r="2250" spans="1:13" s="6" customFormat="1" hidden="1">
      <c r="A2250" s="87"/>
      <c r="G2250" s="3"/>
      <c r="J2250" s="7"/>
      <c r="L2250" s="20"/>
      <c r="M2250" s="72"/>
    </row>
    <row r="2251" spans="1:13" s="6" customFormat="1" hidden="1">
      <c r="A2251" s="87"/>
      <c r="G2251" s="3"/>
      <c r="J2251" s="7"/>
      <c r="L2251" s="20"/>
      <c r="M2251" s="72"/>
    </row>
    <row r="2252" spans="1:13" s="6" customFormat="1" hidden="1">
      <c r="A2252" s="87"/>
      <c r="G2252" s="3"/>
      <c r="J2252" s="7"/>
      <c r="L2252" s="20"/>
      <c r="M2252" s="72"/>
    </row>
    <row r="2253" spans="1:13" s="6" customFormat="1" hidden="1">
      <c r="A2253" s="87"/>
      <c r="G2253" s="3"/>
      <c r="J2253" s="7"/>
      <c r="L2253" s="20"/>
      <c r="M2253" s="72"/>
    </row>
    <row r="2254" spans="1:13" s="6" customFormat="1" hidden="1">
      <c r="A2254" s="87"/>
      <c r="G2254" s="3"/>
      <c r="J2254" s="7"/>
      <c r="L2254" s="20"/>
      <c r="M2254" s="72"/>
    </row>
    <row r="2255" spans="1:13" s="6" customFormat="1" hidden="1">
      <c r="A2255" s="87"/>
      <c r="G2255" s="3"/>
      <c r="J2255" s="7"/>
      <c r="L2255" s="20"/>
      <c r="M2255" s="72"/>
    </row>
    <row r="2256" spans="1:13" s="6" customFormat="1" hidden="1">
      <c r="A2256" s="87"/>
      <c r="G2256" s="3"/>
      <c r="J2256" s="7"/>
      <c r="L2256" s="20"/>
      <c r="M2256" s="72"/>
    </row>
    <row r="2257" spans="1:13" s="6" customFormat="1" hidden="1">
      <c r="A2257" s="87"/>
      <c r="G2257" s="3"/>
      <c r="J2257" s="7"/>
      <c r="L2257" s="20"/>
      <c r="M2257" s="72"/>
    </row>
    <row r="2258" spans="1:13" s="6" customFormat="1" hidden="1">
      <c r="A2258" s="87"/>
      <c r="G2258" s="3"/>
      <c r="J2258" s="7"/>
      <c r="L2258" s="20"/>
      <c r="M2258" s="72"/>
    </row>
    <row r="2259" spans="1:13" s="6" customFormat="1" hidden="1">
      <c r="A2259" s="87"/>
      <c r="G2259" s="3"/>
      <c r="J2259" s="7"/>
      <c r="L2259" s="20"/>
      <c r="M2259" s="72"/>
    </row>
    <row r="2260" spans="1:13" s="6" customFormat="1" hidden="1">
      <c r="A2260" s="87"/>
      <c r="G2260" s="3"/>
      <c r="J2260" s="7"/>
      <c r="L2260" s="20"/>
      <c r="M2260" s="72"/>
    </row>
    <row r="2261" spans="1:13" s="6" customFormat="1" hidden="1">
      <c r="A2261" s="87"/>
      <c r="G2261" s="3"/>
      <c r="J2261" s="7"/>
      <c r="L2261" s="20"/>
      <c r="M2261" s="72"/>
    </row>
    <row r="2262" spans="1:13" s="6" customFormat="1" hidden="1">
      <c r="A2262" s="87"/>
      <c r="G2262" s="3"/>
      <c r="J2262" s="7"/>
      <c r="L2262" s="20"/>
      <c r="M2262" s="72"/>
    </row>
    <row r="2263" spans="1:13" s="6" customFormat="1" hidden="1">
      <c r="A2263" s="87"/>
      <c r="G2263" s="3"/>
      <c r="J2263" s="7"/>
      <c r="L2263" s="20"/>
      <c r="M2263" s="72"/>
    </row>
    <row r="2264" spans="1:13" s="6" customFormat="1" hidden="1">
      <c r="A2264" s="87"/>
      <c r="G2264" s="3"/>
      <c r="J2264" s="7"/>
      <c r="L2264" s="20"/>
      <c r="M2264" s="72"/>
    </row>
    <row r="2265" spans="1:13" s="6" customFormat="1" hidden="1">
      <c r="A2265" s="87"/>
      <c r="G2265" s="3"/>
      <c r="J2265" s="7"/>
      <c r="L2265" s="20"/>
      <c r="M2265" s="72"/>
    </row>
    <row r="2266" spans="1:13" s="6" customFormat="1" hidden="1">
      <c r="A2266" s="87"/>
      <c r="G2266" s="3"/>
      <c r="J2266" s="7"/>
      <c r="L2266" s="20"/>
      <c r="M2266" s="72"/>
    </row>
    <row r="2267" spans="1:13" s="6" customFormat="1" hidden="1">
      <c r="A2267" s="87"/>
      <c r="G2267" s="3"/>
      <c r="J2267" s="7"/>
      <c r="L2267" s="20"/>
      <c r="M2267" s="72"/>
    </row>
    <row r="2268" spans="1:13" s="6" customFormat="1" hidden="1">
      <c r="A2268" s="87"/>
      <c r="G2268" s="3"/>
      <c r="J2268" s="7"/>
      <c r="L2268" s="20"/>
      <c r="M2268" s="72"/>
    </row>
    <row r="2269" spans="1:13" s="6" customFormat="1" hidden="1">
      <c r="A2269" s="87"/>
      <c r="G2269" s="3"/>
      <c r="J2269" s="7"/>
      <c r="L2269" s="20"/>
      <c r="M2269" s="72"/>
    </row>
    <row r="2270" spans="1:13" s="6" customFormat="1" hidden="1">
      <c r="A2270" s="87"/>
      <c r="G2270" s="3"/>
      <c r="J2270" s="7"/>
      <c r="L2270" s="20"/>
      <c r="M2270" s="72"/>
    </row>
    <row r="2271" spans="1:13" s="6" customFormat="1" hidden="1">
      <c r="A2271" s="87"/>
      <c r="G2271" s="3"/>
      <c r="J2271" s="7"/>
      <c r="L2271" s="20"/>
      <c r="M2271" s="72"/>
    </row>
    <row r="2272" spans="1:13" s="6" customFormat="1" hidden="1">
      <c r="A2272" s="87"/>
      <c r="G2272" s="3"/>
      <c r="J2272" s="7"/>
      <c r="L2272" s="20"/>
      <c r="M2272" s="72"/>
    </row>
    <row r="2273" spans="1:13" s="6" customFormat="1" hidden="1">
      <c r="A2273" s="87"/>
      <c r="G2273" s="3"/>
      <c r="J2273" s="7"/>
      <c r="L2273" s="20"/>
      <c r="M2273" s="72"/>
    </row>
    <row r="2274" spans="1:13" s="6" customFormat="1" hidden="1">
      <c r="A2274" s="87"/>
      <c r="G2274" s="3"/>
      <c r="J2274" s="7"/>
      <c r="L2274" s="20"/>
      <c r="M2274" s="72"/>
    </row>
    <row r="2275" spans="1:13" s="6" customFormat="1" hidden="1">
      <c r="A2275" s="87"/>
      <c r="G2275" s="3"/>
      <c r="J2275" s="7"/>
      <c r="L2275" s="20"/>
      <c r="M2275" s="72"/>
    </row>
    <row r="2276" spans="1:13" s="6" customFormat="1" hidden="1">
      <c r="A2276" s="87"/>
      <c r="G2276" s="3"/>
      <c r="J2276" s="7"/>
      <c r="L2276" s="20"/>
      <c r="M2276" s="72"/>
    </row>
    <row r="2277" spans="1:13" s="6" customFormat="1" hidden="1">
      <c r="A2277" s="87"/>
      <c r="G2277" s="3"/>
      <c r="J2277" s="7"/>
      <c r="L2277" s="20"/>
      <c r="M2277" s="72"/>
    </row>
    <row r="2278" spans="1:13" s="6" customFormat="1" hidden="1">
      <c r="A2278" s="87"/>
      <c r="G2278" s="3"/>
      <c r="J2278" s="7"/>
      <c r="L2278" s="20"/>
      <c r="M2278" s="72"/>
    </row>
    <row r="2279" spans="1:13" s="6" customFormat="1" hidden="1">
      <c r="A2279" s="87"/>
      <c r="G2279" s="3"/>
      <c r="J2279" s="7"/>
      <c r="L2279" s="20"/>
      <c r="M2279" s="72"/>
    </row>
    <row r="2280" spans="1:13" s="6" customFormat="1" hidden="1">
      <c r="A2280" s="87"/>
      <c r="G2280" s="3"/>
      <c r="J2280" s="7"/>
      <c r="L2280" s="20"/>
      <c r="M2280" s="72"/>
    </row>
    <row r="2281" spans="1:13" s="6" customFormat="1" hidden="1">
      <c r="A2281" s="87"/>
      <c r="G2281" s="3"/>
      <c r="J2281" s="7"/>
      <c r="L2281" s="20"/>
      <c r="M2281" s="72"/>
    </row>
    <row r="2282" spans="1:13" s="6" customFormat="1" hidden="1">
      <c r="A2282" s="87"/>
      <c r="G2282" s="3"/>
      <c r="J2282" s="7"/>
      <c r="L2282" s="20"/>
      <c r="M2282" s="72"/>
    </row>
    <row r="2283" spans="1:13" s="6" customFormat="1" hidden="1">
      <c r="A2283" s="87"/>
      <c r="G2283" s="3"/>
      <c r="J2283" s="7"/>
      <c r="L2283" s="20"/>
      <c r="M2283" s="72"/>
    </row>
    <row r="2284" spans="1:13" s="6" customFormat="1" hidden="1">
      <c r="A2284" s="87"/>
      <c r="G2284" s="3"/>
      <c r="J2284" s="7"/>
      <c r="L2284" s="20"/>
      <c r="M2284" s="72"/>
    </row>
    <row r="2285" spans="1:13" s="6" customFormat="1" hidden="1">
      <c r="A2285" s="87"/>
      <c r="G2285" s="3"/>
      <c r="J2285" s="7"/>
      <c r="L2285" s="20"/>
      <c r="M2285" s="72"/>
    </row>
    <row r="2286" spans="1:13" s="6" customFormat="1" hidden="1">
      <c r="A2286" s="87"/>
      <c r="G2286" s="3"/>
      <c r="J2286" s="7"/>
      <c r="L2286" s="20"/>
      <c r="M2286" s="72"/>
    </row>
    <row r="2287" spans="1:13" s="6" customFormat="1" hidden="1">
      <c r="A2287" s="87"/>
      <c r="G2287" s="3"/>
      <c r="J2287" s="7"/>
      <c r="L2287" s="20"/>
      <c r="M2287" s="72"/>
    </row>
    <row r="2288" spans="1:13" s="6" customFormat="1" hidden="1">
      <c r="A2288" s="87"/>
      <c r="G2288" s="3"/>
      <c r="J2288" s="7"/>
      <c r="L2288" s="20"/>
      <c r="M2288" s="72"/>
    </row>
    <row r="2289" spans="1:13" s="6" customFormat="1" hidden="1">
      <c r="A2289" s="87"/>
      <c r="G2289" s="3"/>
      <c r="J2289" s="7"/>
      <c r="L2289" s="20"/>
      <c r="M2289" s="72"/>
    </row>
    <row r="2290" spans="1:13" s="6" customFormat="1" hidden="1">
      <c r="A2290" s="87"/>
      <c r="G2290" s="3"/>
      <c r="J2290" s="7"/>
      <c r="L2290" s="20"/>
      <c r="M2290" s="72"/>
    </row>
    <row r="2291" spans="1:13" s="6" customFormat="1" hidden="1">
      <c r="A2291" s="87"/>
      <c r="G2291" s="3"/>
      <c r="J2291" s="7"/>
      <c r="L2291" s="20"/>
      <c r="M2291" s="72"/>
    </row>
    <row r="2292" spans="1:13" s="6" customFormat="1" hidden="1">
      <c r="A2292" s="87"/>
      <c r="G2292" s="3"/>
      <c r="J2292" s="7"/>
      <c r="L2292" s="20"/>
      <c r="M2292" s="72"/>
    </row>
    <row r="2293" spans="1:13" s="6" customFormat="1" hidden="1">
      <c r="A2293" s="87"/>
      <c r="G2293" s="3"/>
      <c r="J2293" s="7"/>
      <c r="L2293" s="20"/>
      <c r="M2293" s="72"/>
    </row>
    <row r="2294" spans="1:13" s="6" customFormat="1" hidden="1">
      <c r="A2294" s="87"/>
      <c r="G2294" s="3"/>
      <c r="J2294" s="7"/>
      <c r="L2294" s="20"/>
      <c r="M2294" s="72"/>
    </row>
    <row r="2295" spans="1:13" s="6" customFormat="1" hidden="1">
      <c r="A2295" s="87"/>
      <c r="G2295" s="3"/>
      <c r="J2295" s="7"/>
      <c r="L2295" s="20"/>
      <c r="M2295" s="72"/>
    </row>
    <row r="2296" spans="1:13" s="6" customFormat="1" hidden="1">
      <c r="A2296" s="87"/>
      <c r="G2296" s="3"/>
      <c r="J2296" s="7"/>
      <c r="L2296" s="20"/>
      <c r="M2296" s="72"/>
    </row>
    <row r="2297" spans="1:13" s="6" customFormat="1" hidden="1">
      <c r="A2297" s="87"/>
      <c r="G2297" s="3"/>
      <c r="J2297" s="7"/>
      <c r="L2297" s="20"/>
      <c r="M2297" s="72"/>
    </row>
    <row r="2298" spans="1:13" s="6" customFormat="1" hidden="1">
      <c r="A2298" s="87"/>
      <c r="G2298" s="3"/>
      <c r="J2298" s="7"/>
      <c r="L2298" s="20"/>
      <c r="M2298" s="72"/>
    </row>
    <row r="2299" spans="1:13" s="6" customFormat="1" hidden="1">
      <c r="A2299" s="87"/>
      <c r="G2299" s="3"/>
      <c r="J2299" s="7"/>
      <c r="L2299" s="20"/>
      <c r="M2299" s="72"/>
    </row>
    <row r="2300" spans="1:13" s="6" customFormat="1" hidden="1">
      <c r="A2300" s="87"/>
      <c r="G2300" s="3"/>
      <c r="J2300" s="7"/>
      <c r="L2300" s="20"/>
      <c r="M2300" s="72"/>
    </row>
    <row r="2301" spans="1:13" s="6" customFormat="1" hidden="1">
      <c r="A2301" s="87"/>
      <c r="G2301" s="3"/>
      <c r="J2301" s="7"/>
      <c r="L2301" s="20"/>
      <c r="M2301" s="72"/>
    </row>
    <row r="2302" spans="1:13" s="6" customFormat="1" hidden="1">
      <c r="A2302" s="87"/>
      <c r="G2302" s="3"/>
      <c r="J2302" s="7"/>
      <c r="L2302" s="20"/>
      <c r="M2302" s="72"/>
    </row>
    <row r="2303" spans="1:13" s="6" customFormat="1" hidden="1">
      <c r="A2303" s="87"/>
      <c r="G2303" s="3"/>
      <c r="J2303" s="7"/>
      <c r="L2303" s="20"/>
      <c r="M2303" s="72"/>
    </row>
    <row r="2304" spans="1:13" s="6" customFormat="1" hidden="1">
      <c r="A2304" s="87"/>
      <c r="G2304" s="3"/>
      <c r="J2304" s="7"/>
      <c r="L2304" s="20"/>
      <c r="M2304" s="72"/>
    </row>
    <row r="2305" spans="1:13" s="6" customFormat="1" hidden="1">
      <c r="A2305" s="87"/>
      <c r="G2305" s="3"/>
      <c r="J2305" s="7"/>
      <c r="L2305" s="20"/>
      <c r="M2305" s="72"/>
    </row>
    <row r="2306" spans="1:13" s="6" customFormat="1" hidden="1">
      <c r="A2306" s="87"/>
      <c r="G2306" s="3"/>
      <c r="J2306" s="7"/>
      <c r="L2306" s="20"/>
      <c r="M2306" s="72"/>
    </row>
    <row r="2307" spans="1:13" s="6" customFormat="1" hidden="1">
      <c r="A2307" s="87"/>
      <c r="G2307" s="3"/>
      <c r="J2307" s="7"/>
      <c r="L2307" s="20"/>
      <c r="M2307" s="72"/>
    </row>
    <row r="2308" spans="1:13" s="6" customFormat="1" hidden="1">
      <c r="A2308" s="87"/>
      <c r="G2308" s="3"/>
      <c r="J2308" s="7"/>
      <c r="L2308" s="20"/>
      <c r="M2308" s="72"/>
    </row>
    <row r="2309" spans="1:13" s="6" customFormat="1" hidden="1">
      <c r="A2309" s="87"/>
      <c r="G2309" s="3"/>
      <c r="J2309" s="7"/>
      <c r="L2309" s="20"/>
      <c r="M2309" s="72"/>
    </row>
    <row r="2310" spans="1:13" s="6" customFormat="1" hidden="1">
      <c r="A2310" s="87"/>
      <c r="G2310" s="3"/>
      <c r="J2310" s="7"/>
      <c r="L2310" s="20"/>
      <c r="M2310" s="72"/>
    </row>
    <row r="2311" spans="1:13" s="6" customFormat="1" hidden="1">
      <c r="A2311" s="87"/>
      <c r="G2311" s="3"/>
      <c r="J2311" s="7"/>
      <c r="L2311" s="20"/>
      <c r="M2311" s="72"/>
    </row>
    <row r="2312" spans="1:13" s="6" customFormat="1" hidden="1">
      <c r="A2312" s="87"/>
      <c r="G2312" s="3"/>
      <c r="J2312" s="7"/>
      <c r="L2312" s="20"/>
      <c r="M2312" s="72"/>
    </row>
    <row r="2313" spans="1:13" s="6" customFormat="1" hidden="1">
      <c r="A2313" s="87"/>
      <c r="G2313" s="3"/>
      <c r="J2313" s="7"/>
      <c r="L2313" s="20"/>
      <c r="M2313" s="72"/>
    </row>
    <row r="2314" spans="1:13" s="6" customFormat="1" hidden="1">
      <c r="A2314" s="87"/>
      <c r="G2314" s="3"/>
      <c r="J2314" s="7"/>
      <c r="L2314" s="20"/>
      <c r="M2314" s="72"/>
    </row>
    <row r="2315" spans="1:13" s="6" customFormat="1" hidden="1">
      <c r="A2315" s="87"/>
      <c r="G2315" s="3"/>
      <c r="J2315" s="7"/>
      <c r="L2315" s="20"/>
      <c r="M2315" s="72"/>
    </row>
    <row r="2316" spans="1:13" s="6" customFormat="1" hidden="1">
      <c r="A2316" s="87"/>
      <c r="G2316" s="3"/>
      <c r="J2316" s="7"/>
      <c r="L2316" s="20"/>
      <c r="M2316" s="72"/>
    </row>
    <row r="2317" spans="1:13" s="6" customFormat="1" hidden="1">
      <c r="A2317" s="87"/>
      <c r="G2317" s="3"/>
      <c r="J2317" s="7"/>
      <c r="L2317" s="20"/>
      <c r="M2317" s="72"/>
    </row>
    <row r="2318" spans="1:13" s="6" customFormat="1" hidden="1">
      <c r="A2318" s="87"/>
      <c r="G2318" s="3"/>
      <c r="J2318" s="7"/>
      <c r="L2318" s="20"/>
      <c r="M2318" s="72"/>
    </row>
    <row r="2319" spans="1:13" s="6" customFormat="1" hidden="1">
      <c r="A2319" s="87"/>
      <c r="G2319" s="3"/>
      <c r="J2319" s="7"/>
      <c r="L2319" s="20"/>
      <c r="M2319" s="72"/>
    </row>
    <row r="2320" spans="1:13" s="6" customFormat="1" hidden="1">
      <c r="A2320" s="87"/>
      <c r="G2320" s="3"/>
      <c r="J2320" s="7"/>
      <c r="L2320" s="20"/>
      <c r="M2320" s="72"/>
    </row>
    <row r="2321" spans="1:13" s="6" customFormat="1" hidden="1">
      <c r="A2321" s="87"/>
      <c r="G2321" s="3"/>
      <c r="J2321" s="7"/>
      <c r="L2321" s="20"/>
      <c r="M2321" s="72"/>
    </row>
    <row r="2322" spans="1:13" s="6" customFormat="1" hidden="1">
      <c r="A2322" s="87"/>
      <c r="G2322" s="3"/>
      <c r="J2322" s="7"/>
      <c r="L2322" s="20"/>
      <c r="M2322" s="72"/>
    </row>
    <row r="2323" spans="1:13" s="6" customFormat="1" hidden="1">
      <c r="A2323" s="87"/>
      <c r="G2323" s="3"/>
      <c r="J2323" s="7"/>
      <c r="L2323" s="20"/>
      <c r="M2323" s="72"/>
    </row>
    <row r="2324" spans="1:13" s="6" customFormat="1" hidden="1">
      <c r="A2324" s="87"/>
      <c r="G2324" s="3"/>
      <c r="J2324" s="7"/>
      <c r="L2324" s="20"/>
      <c r="M2324" s="72"/>
    </row>
    <row r="2325" spans="1:13" s="6" customFormat="1" hidden="1">
      <c r="A2325" s="87"/>
      <c r="G2325" s="3"/>
      <c r="J2325" s="7"/>
      <c r="L2325" s="20"/>
      <c r="M2325" s="72"/>
    </row>
    <row r="2326" spans="1:13" s="6" customFormat="1" hidden="1">
      <c r="A2326" s="87"/>
      <c r="G2326" s="3"/>
      <c r="J2326" s="7"/>
      <c r="L2326" s="20"/>
      <c r="M2326" s="72"/>
    </row>
    <row r="2327" spans="1:13" s="6" customFormat="1" hidden="1">
      <c r="A2327" s="87"/>
      <c r="G2327" s="3"/>
      <c r="J2327" s="7"/>
      <c r="L2327" s="20"/>
      <c r="M2327" s="72"/>
    </row>
    <row r="2328" spans="1:13" s="6" customFormat="1" hidden="1">
      <c r="A2328" s="87"/>
      <c r="G2328" s="3"/>
      <c r="J2328" s="7"/>
      <c r="L2328" s="20"/>
      <c r="M2328" s="72"/>
    </row>
    <row r="2329" spans="1:13" s="6" customFormat="1" hidden="1">
      <c r="A2329" s="87"/>
      <c r="G2329" s="3"/>
      <c r="J2329" s="7"/>
      <c r="L2329" s="20"/>
      <c r="M2329" s="72"/>
    </row>
    <row r="2330" spans="1:13" s="6" customFormat="1" hidden="1">
      <c r="A2330" s="87"/>
      <c r="G2330" s="3"/>
      <c r="J2330" s="7"/>
      <c r="L2330" s="20"/>
      <c r="M2330" s="72"/>
    </row>
    <row r="2331" spans="1:13" s="6" customFormat="1" hidden="1">
      <c r="A2331" s="87"/>
      <c r="G2331" s="3"/>
      <c r="J2331" s="7"/>
      <c r="L2331" s="20"/>
      <c r="M2331" s="72"/>
    </row>
    <row r="2332" spans="1:13" s="6" customFormat="1" hidden="1">
      <c r="A2332" s="87"/>
      <c r="G2332" s="3"/>
      <c r="J2332" s="7"/>
      <c r="L2332" s="20"/>
      <c r="M2332" s="72"/>
    </row>
    <row r="2333" spans="1:13" s="6" customFormat="1" hidden="1">
      <c r="A2333" s="87"/>
      <c r="G2333" s="3"/>
      <c r="J2333" s="7"/>
      <c r="L2333" s="20"/>
      <c r="M2333" s="72"/>
    </row>
    <row r="2334" spans="1:13" s="6" customFormat="1" hidden="1">
      <c r="A2334" s="87"/>
      <c r="G2334" s="3"/>
      <c r="J2334" s="7"/>
      <c r="L2334" s="20"/>
      <c r="M2334" s="72"/>
    </row>
    <row r="2335" spans="1:13" s="6" customFormat="1" hidden="1">
      <c r="A2335" s="87"/>
      <c r="G2335" s="3"/>
      <c r="J2335" s="7"/>
      <c r="L2335" s="20"/>
      <c r="M2335" s="72"/>
    </row>
    <row r="2336" spans="1:13" s="6" customFormat="1" hidden="1">
      <c r="A2336" s="87"/>
      <c r="G2336" s="3"/>
      <c r="J2336" s="7"/>
      <c r="L2336" s="20"/>
      <c r="M2336" s="72"/>
    </row>
    <row r="2337" spans="1:13" s="6" customFormat="1" hidden="1">
      <c r="A2337" s="87"/>
      <c r="G2337" s="3"/>
      <c r="J2337" s="7"/>
      <c r="L2337" s="20"/>
      <c r="M2337" s="72"/>
    </row>
    <row r="2338" spans="1:13" s="6" customFormat="1" hidden="1">
      <c r="A2338" s="87"/>
      <c r="G2338" s="3"/>
      <c r="J2338" s="7"/>
      <c r="L2338" s="20"/>
      <c r="M2338" s="72"/>
    </row>
    <row r="2339" spans="1:13" s="6" customFormat="1" hidden="1">
      <c r="A2339" s="87"/>
      <c r="G2339" s="3"/>
      <c r="J2339" s="7"/>
      <c r="L2339" s="20"/>
      <c r="M2339" s="72"/>
    </row>
    <row r="2340" spans="1:13" s="6" customFormat="1" hidden="1">
      <c r="A2340" s="87"/>
      <c r="G2340" s="3"/>
      <c r="J2340" s="7"/>
      <c r="L2340" s="20"/>
      <c r="M2340" s="72"/>
    </row>
    <row r="2341" spans="1:13" s="6" customFormat="1" hidden="1">
      <c r="A2341" s="87"/>
      <c r="G2341" s="3"/>
      <c r="J2341" s="7"/>
      <c r="L2341" s="20"/>
      <c r="M2341" s="72"/>
    </row>
    <row r="2342" spans="1:13" s="6" customFormat="1" hidden="1">
      <c r="A2342" s="87"/>
      <c r="G2342" s="3"/>
      <c r="J2342" s="7"/>
      <c r="L2342" s="20"/>
      <c r="M2342" s="72"/>
    </row>
    <row r="2343" spans="1:13" s="6" customFormat="1" hidden="1">
      <c r="A2343" s="87"/>
      <c r="G2343" s="3"/>
      <c r="J2343" s="7"/>
      <c r="L2343" s="20"/>
      <c r="M2343" s="72"/>
    </row>
    <row r="2344" spans="1:13" s="6" customFormat="1" hidden="1">
      <c r="A2344" s="87"/>
      <c r="G2344" s="3"/>
      <c r="J2344" s="7"/>
      <c r="L2344" s="20"/>
      <c r="M2344" s="72"/>
    </row>
    <row r="2345" spans="1:13" s="6" customFormat="1" hidden="1">
      <c r="A2345" s="87"/>
      <c r="G2345" s="3"/>
      <c r="J2345" s="7"/>
      <c r="L2345" s="20"/>
      <c r="M2345" s="72"/>
    </row>
    <row r="2346" spans="1:13" s="6" customFormat="1" hidden="1">
      <c r="A2346" s="87"/>
      <c r="G2346" s="3"/>
      <c r="J2346" s="7"/>
      <c r="L2346" s="20"/>
      <c r="M2346" s="72"/>
    </row>
    <row r="2347" spans="1:13" s="6" customFormat="1" hidden="1">
      <c r="A2347" s="87"/>
      <c r="G2347" s="3"/>
      <c r="J2347" s="7"/>
      <c r="L2347" s="20"/>
      <c r="M2347" s="72"/>
    </row>
    <row r="2348" spans="1:13" s="6" customFormat="1" hidden="1">
      <c r="A2348" s="87"/>
      <c r="G2348" s="3"/>
      <c r="J2348" s="7"/>
      <c r="L2348" s="20"/>
      <c r="M2348" s="72"/>
    </row>
    <row r="2349" spans="1:13" s="6" customFormat="1" hidden="1">
      <c r="A2349" s="87"/>
      <c r="G2349" s="3"/>
      <c r="J2349" s="7"/>
      <c r="L2349" s="20"/>
      <c r="M2349" s="72"/>
    </row>
    <row r="2350" spans="1:13" s="6" customFormat="1" hidden="1">
      <c r="A2350" s="87"/>
      <c r="G2350" s="3"/>
      <c r="J2350" s="7"/>
      <c r="L2350" s="20"/>
      <c r="M2350" s="72"/>
    </row>
    <row r="2351" spans="1:13" s="6" customFormat="1" hidden="1">
      <c r="A2351" s="87"/>
      <c r="G2351" s="3"/>
      <c r="J2351" s="7"/>
      <c r="L2351" s="20"/>
      <c r="M2351" s="72"/>
    </row>
    <row r="2352" spans="1:13" s="6" customFormat="1" hidden="1">
      <c r="A2352" s="87"/>
      <c r="G2352" s="3"/>
      <c r="J2352" s="7"/>
      <c r="L2352" s="20"/>
      <c r="M2352" s="72"/>
    </row>
    <row r="2353" spans="1:13" s="6" customFormat="1" hidden="1">
      <c r="A2353" s="87"/>
      <c r="G2353" s="3"/>
      <c r="J2353" s="7"/>
      <c r="L2353" s="20"/>
      <c r="M2353" s="72"/>
    </row>
    <row r="2354" spans="1:13" s="6" customFormat="1" hidden="1">
      <c r="A2354" s="87"/>
      <c r="G2354" s="3"/>
      <c r="J2354" s="7"/>
      <c r="L2354" s="20"/>
      <c r="M2354" s="72"/>
    </row>
    <row r="2355" spans="1:13" s="6" customFormat="1" hidden="1">
      <c r="A2355" s="87"/>
      <c r="G2355" s="3"/>
      <c r="J2355" s="7"/>
      <c r="L2355" s="20"/>
      <c r="M2355" s="72"/>
    </row>
    <row r="2356" spans="1:13" s="6" customFormat="1" hidden="1">
      <c r="A2356" s="87"/>
      <c r="G2356" s="3"/>
      <c r="J2356" s="7"/>
      <c r="L2356" s="20"/>
      <c r="M2356" s="72"/>
    </row>
    <row r="2357" spans="1:13" s="6" customFormat="1" hidden="1">
      <c r="A2357" s="87"/>
      <c r="G2357" s="3"/>
      <c r="J2357" s="7"/>
      <c r="L2357" s="20"/>
      <c r="M2357" s="72"/>
    </row>
    <row r="2358" spans="1:13" s="6" customFormat="1" hidden="1">
      <c r="A2358" s="87"/>
      <c r="G2358" s="3"/>
      <c r="J2358" s="7"/>
      <c r="L2358" s="20"/>
      <c r="M2358" s="72"/>
    </row>
    <row r="2359" spans="1:13" s="6" customFormat="1" hidden="1">
      <c r="A2359" s="87"/>
      <c r="G2359" s="3"/>
      <c r="J2359" s="7"/>
      <c r="L2359" s="20"/>
      <c r="M2359" s="72"/>
    </row>
    <row r="2360" spans="1:13" s="6" customFormat="1" hidden="1">
      <c r="A2360" s="87"/>
      <c r="G2360" s="3"/>
      <c r="J2360" s="7"/>
      <c r="L2360" s="20"/>
      <c r="M2360" s="72"/>
    </row>
    <row r="2361" spans="1:13" s="6" customFormat="1" hidden="1">
      <c r="A2361" s="87"/>
      <c r="G2361" s="3"/>
      <c r="J2361" s="7"/>
      <c r="L2361" s="20"/>
      <c r="M2361" s="72"/>
    </row>
    <row r="2362" spans="1:13" s="6" customFormat="1" hidden="1">
      <c r="A2362" s="87"/>
      <c r="G2362" s="3"/>
      <c r="J2362" s="7"/>
      <c r="L2362" s="20"/>
      <c r="M2362" s="72"/>
    </row>
    <row r="2363" spans="1:13" s="6" customFormat="1" hidden="1">
      <c r="A2363" s="87"/>
      <c r="G2363" s="3"/>
      <c r="J2363" s="7"/>
      <c r="L2363" s="20"/>
      <c r="M2363" s="72"/>
    </row>
    <row r="2364" spans="1:13" s="6" customFormat="1" hidden="1">
      <c r="A2364" s="87"/>
      <c r="G2364" s="3"/>
      <c r="J2364" s="7"/>
      <c r="L2364" s="20"/>
      <c r="M2364" s="72"/>
    </row>
    <row r="2365" spans="1:13" s="6" customFormat="1" hidden="1">
      <c r="A2365" s="87"/>
      <c r="G2365" s="3"/>
      <c r="J2365" s="7"/>
      <c r="L2365" s="20"/>
      <c r="M2365" s="72"/>
    </row>
    <row r="2366" spans="1:13" s="6" customFormat="1" hidden="1">
      <c r="A2366" s="87"/>
      <c r="G2366" s="3"/>
      <c r="J2366" s="7"/>
      <c r="L2366" s="20"/>
      <c r="M2366" s="72"/>
    </row>
    <row r="2367" spans="1:13" s="6" customFormat="1" hidden="1">
      <c r="A2367" s="87"/>
      <c r="G2367" s="3"/>
      <c r="J2367" s="7"/>
      <c r="L2367" s="20"/>
      <c r="M2367" s="72"/>
    </row>
    <row r="2368" spans="1:13" s="6" customFormat="1" hidden="1">
      <c r="A2368" s="87"/>
      <c r="G2368" s="3"/>
      <c r="J2368" s="7"/>
      <c r="L2368" s="20"/>
      <c r="M2368" s="72"/>
    </row>
    <row r="2369" spans="1:13" s="6" customFormat="1" hidden="1">
      <c r="A2369" s="87"/>
      <c r="G2369" s="3"/>
      <c r="J2369" s="7"/>
      <c r="L2369" s="20"/>
      <c r="M2369" s="72"/>
    </row>
    <row r="2370" spans="1:13" s="6" customFormat="1" hidden="1">
      <c r="A2370" s="87"/>
      <c r="G2370" s="3"/>
      <c r="J2370" s="7"/>
      <c r="L2370" s="20"/>
      <c r="M2370" s="72"/>
    </row>
    <row r="2371" spans="1:13" s="6" customFormat="1" hidden="1">
      <c r="A2371" s="87"/>
      <c r="G2371" s="3"/>
      <c r="J2371" s="7"/>
      <c r="L2371" s="20"/>
      <c r="M2371" s="72"/>
    </row>
    <row r="2372" spans="1:13" s="6" customFormat="1" hidden="1">
      <c r="A2372" s="87"/>
      <c r="G2372" s="3"/>
      <c r="J2372" s="7"/>
      <c r="L2372" s="20"/>
      <c r="M2372" s="72"/>
    </row>
    <row r="2373" spans="1:13" s="6" customFormat="1" hidden="1">
      <c r="A2373" s="87"/>
      <c r="G2373" s="3"/>
      <c r="J2373" s="7"/>
      <c r="L2373" s="20"/>
      <c r="M2373" s="72"/>
    </row>
    <row r="2374" spans="1:13" s="6" customFormat="1" hidden="1">
      <c r="A2374" s="87"/>
      <c r="G2374" s="3"/>
      <c r="J2374" s="7"/>
      <c r="L2374" s="20"/>
      <c r="M2374" s="72"/>
    </row>
    <row r="2375" spans="1:13" s="6" customFormat="1" hidden="1">
      <c r="A2375" s="87"/>
      <c r="G2375" s="3"/>
      <c r="J2375" s="7"/>
      <c r="L2375" s="20"/>
      <c r="M2375" s="72"/>
    </row>
    <row r="2376" spans="1:13" s="6" customFormat="1" hidden="1">
      <c r="A2376" s="87"/>
      <c r="G2376" s="3"/>
      <c r="J2376" s="7"/>
      <c r="L2376" s="20"/>
      <c r="M2376" s="72"/>
    </row>
    <row r="2377" spans="1:13" s="6" customFormat="1" hidden="1">
      <c r="A2377" s="87"/>
      <c r="G2377" s="3"/>
      <c r="J2377" s="7"/>
      <c r="L2377" s="20"/>
      <c r="M2377" s="72"/>
    </row>
    <row r="2378" spans="1:13" s="6" customFormat="1" hidden="1">
      <c r="A2378" s="87"/>
      <c r="G2378" s="3"/>
      <c r="J2378" s="7"/>
      <c r="L2378" s="20"/>
      <c r="M2378" s="72"/>
    </row>
    <row r="2379" spans="1:13" s="6" customFormat="1" hidden="1">
      <c r="A2379" s="87"/>
      <c r="G2379" s="3"/>
      <c r="J2379" s="7"/>
      <c r="L2379" s="20"/>
      <c r="M2379" s="72"/>
    </row>
    <row r="2380" spans="1:13" s="6" customFormat="1" hidden="1">
      <c r="A2380" s="87"/>
      <c r="G2380" s="3"/>
      <c r="J2380" s="7"/>
      <c r="L2380" s="20"/>
      <c r="M2380" s="72"/>
    </row>
    <row r="2381" spans="1:13" s="6" customFormat="1" hidden="1">
      <c r="A2381" s="87"/>
      <c r="G2381" s="3"/>
      <c r="J2381" s="7"/>
      <c r="L2381" s="20"/>
      <c r="M2381" s="72"/>
    </row>
    <row r="2382" spans="1:13" s="6" customFormat="1" hidden="1">
      <c r="A2382" s="87"/>
      <c r="G2382" s="3"/>
      <c r="J2382" s="7"/>
      <c r="L2382" s="20"/>
      <c r="M2382" s="72"/>
    </row>
    <row r="2383" spans="1:13" s="6" customFormat="1" hidden="1">
      <c r="A2383" s="87"/>
      <c r="G2383" s="3"/>
      <c r="J2383" s="7"/>
      <c r="L2383" s="20"/>
      <c r="M2383" s="72"/>
    </row>
    <row r="2384" spans="1:13" s="6" customFormat="1" hidden="1">
      <c r="A2384" s="87"/>
      <c r="G2384" s="3"/>
      <c r="J2384" s="7"/>
      <c r="L2384" s="20"/>
      <c r="M2384" s="72"/>
    </row>
    <row r="2385" spans="1:13" s="6" customFormat="1" hidden="1">
      <c r="A2385" s="87"/>
      <c r="G2385" s="3"/>
      <c r="J2385" s="7"/>
      <c r="L2385" s="20"/>
      <c r="M2385" s="72"/>
    </row>
    <row r="2386" spans="1:13" s="6" customFormat="1" hidden="1">
      <c r="A2386" s="87"/>
      <c r="G2386" s="3"/>
      <c r="J2386" s="7"/>
      <c r="L2386" s="20"/>
      <c r="M2386" s="72"/>
    </row>
    <row r="2387" spans="1:13" s="6" customFormat="1" hidden="1">
      <c r="A2387" s="87"/>
      <c r="G2387" s="3"/>
      <c r="J2387" s="7"/>
      <c r="L2387" s="20"/>
      <c r="M2387" s="72"/>
    </row>
    <row r="2388" spans="1:13" s="6" customFormat="1" hidden="1">
      <c r="A2388" s="87"/>
      <c r="G2388" s="3"/>
      <c r="J2388" s="7"/>
      <c r="L2388" s="20"/>
      <c r="M2388" s="72"/>
    </row>
    <row r="2389" spans="1:13" s="6" customFormat="1" hidden="1">
      <c r="A2389" s="87"/>
      <c r="G2389" s="3"/>
      <c r="J2389" s="7"/>
      <c r="L2389" s="20"/>
      <c r="M2389" s="72"/>
    </row>
    <row r="2390" spans="1:13" s="6" customFormat="1" hidden="1">
      <c r="A2390" s="87"/>
      <c r="G2390" s="3"/>
      <c r="J2390" s="7"/>
      <c r="L2390" s="20"/>
      <c r="M2390" s="72"/>
    </row>
    <row r="2391" spans="1:13" s="6" customFormat="1" hidden="1">
      <c r="A2391" s="87"/>
      <c r="G2391" s="3"/>
      <c r="J2391" s="7"/>
      <c r="L2391" s="20"/>
      <c r="M2391" s="72"/>
    </row>
    <row r="2392" spans="1:13" s="6" customFormat="1" hidden="1">
      <c r="A2392" s="87"/>
      <c r="G2392" s="3"/>
      <c r="J2392" s="7"/>
      <c r="L2392" s="20"/>
      <c r="M2392" s="72"/>
    </row>
    <row r="2393" spans="1:13" s="6" customFormat="1" hidden="1">
      <c r="A2393" s="87"/>
      <c r="G2393" s="3"/>
      <c r="J2393" s="7"/>
      <c r="L2393" s="20"/>
      <c r="M2393" s="72"/>
    </row>
    <row r="2394" spans="1:13" s="6" customFormat="1" hidden="1">
      <c r="A2394" s="87"/>
      <c r="G2394" s="3"/>
      <c r="J2394" s="7"/>
      <c r="L2394" s="20"/>
      <c r="M2394" s="72"/>
    </row>
    <row r="2395" spans="1:13" s="6" customFormat="1" hidden="1">
      <c r="A2395" s="87"/>
      <c r="G2395" s="3"/>
      <c r="J2395" s="7"/>
      <c r="L2395" s="20"/>
      <c r="M2395" s="72"/>
    </row>
    <row r="2396" spans="1:13" s="6" customFormat="1" hidden="1">
      <c r="A2396" s="87"/>
      <c r="G2396" s="3"/>
      <c r="J2396" s="7"/>
      <c r="L2396" s="20"/>
      <c r="M2396" s="72"/>
    </row>
    <row r="2397" spans="1:13" s="6" customFormat="1" hidden="1">
      <c r="A2397" s="87"/>
      <c r="G2397" s="3"/>
      <c r="J2397" s="7"/>
      <c r="L2397" s="20"/>
      <c r="M2397" s="72"/>
    </row>
    <row r="2398" spans="1:13" s="6" customFormat="1" hidden="1">
      <c r="A2398" s="87"/>
      <c r="G2398" s="3"/>
      <c r="J2398" s="7"/>
      <c r="L2398" s="20"/>
      <c r="M2398" s="72"/>
    </row>
    <row r="2399" spans="1:13" s="6" customFormat="1" hidden="1">
      <c r="A2399" s="87"/>
      <c r="G2399" s="3"/>
      <c r="J2399" s="7"/>
      <c r="L2399" s="20"/>
      <c r="M2399" s="72"/>
    </row>
    <row r="2400" spans="1:13" s="6" customFormat="1" hidden="1">
      <c r="A2400" s="87"/>
      <c r="G2400" s="3"/>
      <c r="J2400" s="7"/>
      <c r="L2400" s="20"/>
      <c r="M2400" s="72"/>
    </row>
    <row r="2401" spans="1:13" s="6" customFormat="1" hidden="1">
      <c r="A2401" s="87"/>
      <c r="G2401" s="3"/>
      <c r="J2401" s="7"/>
      <c r="L2401" s="20"/>
      <c r="M2401" s="72"/>
    </row>
    <row r="2402" spans="1:13" s="6" customFormat="1" hidden="1">
      <c r="A2402" s="87"/>
      <c r="G2402" s="3"/>
      <c r="J2402" s="7"/>
      <c r="L2402" s="20"/>
      <c r="M2402" s="72"/>
    </row>
    <row r="2403" spans="1:13" s="6" customFormat="1" hidden="1">
      <c r="A2403" s="87"/>
      <c r="G2403" s="3"/>
      <c r="J2403" s="7"/>
      <c r="L2403" s="20"/>
      <c r="M2403" s="72"/>
    </row>
    <row r="2404" spans="1:13" s="6" customFormat="1" hidden="1">
      <c r="A2404" s="87"/>
      <c r="G2404" s="3"/>
      <c r="J2404" s="7"/>
      <c r="L2404" s="20"/>
      <c r="M2404" s="72"/>
    </row>
    <row r="2405" spans="1:13" s="6" customFormat="1" hidden="1">
      <c r="A2405" s="87"/>
      <c r="G2405" s="3"/>
      <c r="J2405" s="7"/>
      <c r="L2405" s="20"/>
      <c r="M2405" s="72"/>
    </row>
    <row r="2406" spans="1:13" s="6" customFormat="1" hidden="1">
      <c r="A2406" s="87"/>
      <c r="G2406" s="3"/>
      <c r="J2406" s="7"/>
      <c r="L2406" s="20"/>
      <c r="M2406" s="72"/>
    </row>
    <row r="2407" spans="1:13" s="6" customFormat="1" hidden="1">
      <c r="A2407" s="87"/>
      <c r="G2407" s="3"/>
      <c r="J2407" s="7"/>
      <c r="L2407" s="20"/>
      <c r="M2407" s="72"/>
    </row>
    <row r="2408" spans="1:13" s="6" customFormat="1" hidden="1">
      <c r="A2408" s="87"/>
      <c r="G2408" s="3"/>
      <c r="J2408" s="7"/>
      <c r="L2408" s="20"/>
      <c r="M2408" s="72"/>
    </row>
    <row r="2409" spans="1:13" s="6" customFormat="1" hidden="1">
      <c r="A2409" s="87"/>
      <c r="G2409" s="3"/>
      <c r="J2409" s="7"/>
      <c r="L2409" s="20"/>
      <c r="M2409" s="72"/>
    </row>
    <row r="2410" spans="1:13" s="6" customFormat="1" hidden="1">
      <c r="A2410" s="87"/>
      <c r="G2410" s="3"/>
      <c r="J2410" s="7"/>
      <c r="L2410" s="20"/>
      <c r="M2410" s="72"/>
    </row>
    <row r="2411" spans="1:13" s="6" customFormat="1" hidden="1">
      <c r="A2411" s="87"/>
      <c r="G2411" s="3"/>
      <c r="J2411" s="7"/>
      <c r="L2411" s="20"/>
      <c r="M2411" s="72"/>
    </row>
    <row r="2412" spans="1:13" s="6" customFormat="1" hidden="1">
      <c r="A2412" s="87"/>
      <c r="G2412" s="3"/>
      <c r="J2412" s="7"/>
      <c r="L2412" s="20"/>
      <c r="M2412" s="72"/>
    </row>
    <row r="2413" spans="1:13" s="6" customFormat="1" hidden="1">
      <c r="A2413" s="87"/>
      <c r="G2413" s="3"/>
      <c r="J2413" s="7"/>
      <c r="L2413" s="20"/>
      <c r="M2413" s="72"/>
    </row>
    <row r="2414" spans="1:13" s="6" customFormat="1" hidden="1">
      <c r="A2414" s="87"/>
      <c r="G2414" s="3"/>
      <c r="J2414" s="7"/>
      <c r="L2414" s="20"/>
      <c r="M2414" s="72"/>
    </row>
    <row r="2415" spans="1:13" s="6" customFormat="1" hidden="1">
      <c r="A2415" s="87"/>
      <c r="G2415" s="3"/>
      <c r="J2415" s="7"/>
      <c r="L2415" s="20"/>
      <c r="M2415" s="72"/>
    </row>
    <row r="2416" spans="1:13" s="6" customFormat="1" hidden="1">
      <c r="A2416" s="87"/>
      <c r="G2416" s="3"/>
      <c r="J2416" s="7"/>
      <c r="L2416" s="20"/>
      <c r="M2416" s="72"/>
    </row>
    <row r="2417" spans="1:13" s="6" customFormat="1" hidden="1">
      <c r="A2417" s="87"/>
      <c r="G2417" s="3"/>
      <c r="J2417" s="7"/>
      <c r="L2417" s="20"/>
      <c r="M2417" s="72"/>
    </row>
    <row r="2418" spans="1:13" s="6" customFormat="1" hidden="1">
      <c r="A2418" s="87"/>
      <c r="G2418" s="3"/>
      <c r="J2418" s="7"/>
      <c r="L2418" s="20"/>
      <c r="M2418" s="72"/>
    </row>
    <row r="2419" spans="1:13" s="6" customFormat="1" hidden="1">
      <c r="A2419" s="87"/>
      <c r="G2419" s="3"/>
      <c r="J2419" s="7"/>
      <c r="L2419" s="20"/>
      <c r="M2419" s="72"/>
    </row>
    <row r="2420" spans="1:13" s="6" customFormat="1" hidden="1">
      <c r="A2420" s="87"/>
      <c r="G2420" s="3"/>
      <c r="J2420" s="7"/>
      <c r="L2420" s="20"/>
      <c r="M2420" s="72"/>
    </row>
    <row r="2421" spans="1:13" s="6" customFormat="1" hidden="1">
      <c r="A2421" s="87"/>
      <c r="G2421" s="3"/>
      <c r="J2421" s="7"/>
      <c r="L2421" s="20"/>
      <c r="M2421" s="72"/>
    </row>
    <row r="2422" spans="1:13" s="6" customFormat="1" hidden="1">
      <c r="A2422" s="87"/>
      <c r="G2422" s="3"/>
      <c r="J2422" s="7"/>
      <c r="L2422" s="20"/>
      <c r="M2422" s="72"/>
    </row>
    <row r="2423" spans="1:13" s="6" customFormat="1" hidden="1">
      <c r="A2423" s="87"/>
      <c r="G2423" s="3"/>
      <c r="J2423" s="7"/>
      <c r="L2423" s="20"/>
      <c r="M2423" s="72"/>
    </row>
    <row r="2424" spans="1:13" s="6" customFormat="1" hidden="1">
      <c r="A2424" s="87"/>
      <c r="G2424" s="3"/>
      <c r="J2424" s="7"/>
      <c r="L2424" s="20"/>
      <c r="M2424" s="72"/>
    </row>
    <row r="2425" spans="1:13" s="6" customFormat="1" hidden="1">
      <c r="A2425" s="87"/>
      <c r="G2425" s="3"/>
      <c r="J2425" s="7"/>
      <c r="L2425" s="20"/>
      <c r="M2425" s="72"/>
    </row>
    <row r="2426" spans="1:13" s="6" customFormat="1" hidden="1">
      <c r="A2426" s="87"/>
      <c r="G2426" s="3"/>
      <c r="J2426" s="7"/>
      <c r="L2426" s="20"/>
      <c r="M2426" s="72"/>
    </row>
    <row r="2427" spans="1:13" s="6" customFormat="1" hidden="1">
      <c r="A2427" s="87"/>
      <c r="G2427" s="3"/>
      <c r="J2427" s="7"/>
      <c r="L2427" s="20"/>
      <c r="M2427" s="72"/>
    </row>
    <row r="2428" spans="1:13" s="6" customFormat="1" hidden="1">
      <c r="A2428" s="87"/>
      <c r="G2428" s="3"/>
      <c r="J2428" s="7"/>
      <c r="L2428" s="20"/>
      <c r="M2428" s="72"/>
    </row>
    <row r="2429" spans="1:13" s="6" customFormat="1" hidden="1">
      <c r="A2429" s="87"/>
      <c r="G2429" s="3"/>
      <c r="J2429" s="7"/>
      <c r="L2429" s="20"/>
      <c r="M2429" s="72"/>
    </row>
    <row r="2430" spans="1:13" s="6" customFormat="1" hidden="1">
      <c r="A2430" s="87"/>
      <c r="G2430" s="3"/>
      <c r="J2430" s="7"/>
      <c r="L2430" s="20"/>
      <c r="M2430" s="72"/>
    </row>
    <row r="2431" spans="1:13" s="6" customFormat="1" hidden="1">
      <c r="A2431" s="87"/>
      <c r="G2431" s="3"/>
      <c r="J2431" s="7"/>
      <c r="L2431" s="20"/>
      <c r="M2431" s="72"/>
    </row>
    <row r="2432" spans="1:13" s="6" customFormat="1" hidden="1">
      <c r="A2432" s="87"/>
      <c r="G2432" s="3"/>
      <c r="J2432" s="7"/>
      <c r="L2432" s="20"/>
      <c r="M2432" s="72"/>
    </row>
    <row r="2433" spans="1:13" s="6" customFormat="1" hidden="1">
      <c r="A2433" s="87"/>
      <c r="G2433" s="3"/>
      <c r="J2433" s="7"/>
      <c r="L2433" s="20"/>
      <c r="M2433" s="72"/>
    </row>
    <row r="2434" spans="1:13" s="6" customFormat="1" hidden="1">
      <c r="A2434" s="87"/>
      <c r="G2434" s="3"/>
      <c r="J2434" s="7"/>
      <c r="L2434" s="20"/>
      <c r="M2434" s="72"/>
    </row>
    <row r="2435" spans="1:13" s="6" customFormat="1" hidden="1">
      <c r="A2435" s="87"/>
      <c r="G2435" s="3"/>
      <c r="J2435" s="7"/>
      <c r="L2435" s="20"/>
      <c r="M2435" s="72"/>
    </row>
    <row r="2436" spans="1:13" s="6" customFormat="1" hidden="1">
      <c r="A2436" s="87"/>
      <c r="G2436" s="3"/>
      <c r="J2436" s="7"/>
      <c r="L2436" s="20"/>
      <c r="M2436" s="72"/>
    </row>
    <row r="2437" spans="1:13" s="6" customFormat="1" hidden="1">
      <c r="A2437" s="87"/>
      <c r="G2437" s="3"/>
      <c r="J2437" s="7"/>
      <c r="L2437" s="20"/>
      <c r="M2437" s="72"/>
    </row>
    <row r="2438" spans="1:13" s="6" customFormat="1" hidden="1">
      <c r="A2438" s="87"/>
      <c r="G2438" s="3"/>
      <c r="J2438" s="7"/>
      <c r="L2438" s="20"/>
      <c r="M2438" s="72"/>
    </row>
    <row r="2439" spans="1:13" s="6" customFormat="1" hidden="1">
      <c r="A2439" s="87"/>
      <c r="G2439" s="3"/>
      <c r="J2439" s="7"/>
      <c r="L2439" s="20"/>
      <c r="M2439" s="72"/>
    </row>
    <row r="2440" spans="1:13" s="6" customFormat="1" hidden="1">
      <c r="A2440" s="87"/>
      <c r="G2440" s="3"/>
      <c r="J2440" s="7"/>
      <c r="L2440" s="20"/>
      <c r="M2440" s="72"/>
    </row>
    <row r="2441" spans="1:13" s="6" customFormat="1" hidden="1">
      <c r="A2441" s="87"/>
      <c r="G2441" s="3"/>
      <c r="J2441" s="7"/>
      <c r="L2441" s="20"/>
      <c r="M2441" s="72"/>
    </row>
    <row r="2442" spans="1:13" s="6" customFormat="1" hidden="1">
      <c r="A2442" s="87"/>
      <c r="G2442" s="3"/>
      <c r="J2442" s="7"/>
      <c r="L2442" s="20"/>
      <c r="M2442" s="72"/>
    </row>
    <row r="2443" spans="1:13" s="6" customFormat="1" hidden="1">
      <c r="A2443" s="87"/>
      <c r="G2443" s="3"/>
      <c r="J2443" s="7"/>
      <c r="L2443" s="20"/>
      <c r="M2443" s="72"/>
    </row>
    <row r="2444" spans="1:13" s="6" customFormat="1" hidden="1">
      <c r="A2444" s="87"/>
      <c r="G2444" s="3"/>
      <c r="J2444" s="7"/>
      <c r="L2444" s="20"/>
      <c r="M2444" s="72"/>
    </row>
    <row r="2445" spans="1:13" s="6" customFormat="1" hidden="1">
      <c r="A2445" s="87"/>
      <c r="G2445" s="3"/>
      <c r="J2445" s="7"/>
      <c r="L2445" s="20"/>
      <c r="M2445" s="72"/>
    </row>
    <row r="2446" spans="1:13" s="6" customFormat="1" hidden="1">
      <c r="A2446" s="87"/>
      <c r="G2446" s="3"/>
      <c r="J2446" s="7"/>
      <c r="L2446" s="20"/>
      <c r="M2446" s="72"/>
    </row>
    <row r="2447" spans="1:13" s="6" customFormat="1" hidden="1">
      <c r="A2447" s="87"/>
      <c r="G2447" s="3"/>
      <c r="J2447" s="7"/>
      <c r="L2447" s="20"/>
      <c r="M2447" s="72"/>
    </row>
    <row r="2448" spans="1:13" s="6" customFormat="1" hidden="1">
      <c r="A2448" s="87"/>
      <c r="G2448" s="3"/>
      <c r="J2448" s="7"/>
      <c r="L2448" s="20"/>
      <c r="M2448" s="72"/>
    </row>
    <row r="2449" spans="1:13" s="6" customFormat="1" hidden="1">
      <c r="A2449" s="87"/>
      <c r="G2449" s="3"/>
      <c r="J2449" s="7"/>
      <c r="L2449" s="20"/>
      <c r="M2449" s="72"/>
    </row>
    <row r="2450" spans="1:13" s="6" customFormat="1" hidden="1">
      <c r="A2450" s="87"/>
      <c r="G2450" s="3"/>
      <c r="J2450" s="7"/>
      <c r="L2450" s="20"/>
      <c r="M2450" s="72"/>
    </row>
    <row r="2451" spans="1:13" s="6" customFormat="1" hidden="1">
      <c r="A2451" s="87"/>
      <c r="G2451" s="3"/>
      <c r="J2451" s="7"/>
      <c r="L2451" s="20"/>
      <c r="M2451" s="72"/>
    </row>
    <row r="2452" spans="1:13" s="6" customFormat="1" hidden="1">
      <c r="A2452" s="87"/>
      <c r="G2452" s="3"/>
      <c r="J2452" s="7"/>
      <c r="L2452" s="20"/>
      <c r="M2452" s="72"/>
    </row>
    <row r="2453" spans="1:13" s="6" customFormat="1" hidden="1">
      <c r="A2453" s="87"/>
      <c r="G2453" s="3"/>
      <c r="J2453" s="7"/>
      <c r="L2453" s="20"/>
      <c r="M2453" s="72"/>
    </row>
    <row r="2454" spans="1:13" s="6" customFormat="1" hidden="1">
      <c r="A2454" s="87"/>
      <c r="G2454" s="3"/>
      <c r="J2454" s="7"/>
      <c r="L2454" s="20"/>
      <c r="M2454" s="72"/>
    </row>
    <row r="2455" spans="1:13" s="6" customFormat="1" hidden="1">
      <c r="A2455" s="87"/>
      <c r="G2455" s="3"/>
      <c r="J2455" s="7"/>
      <c r="L2455" s="20"/>
      <c r="M2455" s="72"/>
    </row>
    <row r="2456" spans="1:13" s="6" customFormat="1" hidden="1">
      <c r="A2456" s="87"/>
      <c r="G2456" s="3"/>
      <c r="J2456" s="7"/>
      <c r="L2456" s="20"/>
      <c r="M2456" s="72"/>
    </row>
    <row r="2457" spans="1:13" s="6" customFormat="1" hidden="1">
      <c r="A2457" s="87"/>
      <c r="G2457" s="3"/>
      <c r="J2457" s="7"/>
      <c r="L2457" s="20"/>
      <c r="M2457" s="72"/>
    </row>
    <row r="2458" spans="1:13" s="6" customFormat="1" hidden="1">
      <c r="A2458" s="87"/>
      <c r="G2458" s="3"/>
      <c r="J2458" s="7"/>
      <c r="L2458" s="20"/>
      <c r="M2458" s="72"/>
    </row>
    <row r="2459" spans="1:13" s="6" customFormat="1" hidden="1">
      <c r="A2459" s="87"/>
      <c r="G2459" s="3"/>
      <c r="J2459" s="7"/>
      <c r="L2459" s="20"/>
      <c r="M2459" s="72"/>
    </row>
    <row r="2460" spans="1:13" s="6" customFormat="1" hidden="1">
      <c r="A2460" s="87"/>
      <c r="G2460" s="3"/>
      <c r="J2460" s="7"/>
      <c r="L2460" s="20"/>
      <c r="M2460" s="72"/>
    </row>
    <row r="2461" spans="1:13" s="6" customFormat="1" hidden="1">
      <c r="A2461" s="87"/>
      <c r="G2461" s="3"/>
      <c r="J2461" s="7"/>
      <c r="L2461" s="20"/>
      <c r="M2461" s="72"/>
    </row>
    <row r="2462" spans="1:13" s="6" customFormat="1" hidden="1">
      <c r="A2462" s="87"/>
      <c r="G2462" s="3"/>
      <c r="J2462" s="7"/>
      <c r="L2462" s="20"/>
      <c r="M2462" s="72"/>
    </row>
    <row r="2463" spans="1:13" s="6" customFormat="1" hidden="1">
      <c r="A2463" s="87"/>
      <c r="G2463" s="3"/>
      <c r="J2463" s="7"/>
      <c r="L2463" s="20"/>
      <c r="M2463" s="72"/>
    </row>
    <row r="2464" spans="1:13" s="6" customFormat="1" hidden="1">
      <c r="A2464" s="87"/>
      <c r="G2464" s="3"/>
      <c r="J2464" s="7"/>
      <c r="L2464" s="20"/>
      <c r="M2464" s="72"/>
    </row>
    <row r="2465" spans="1:13" s="6" customFormat="1" hidden="1">
      <c r="A2465" s="87"/>
      <c r="G2465" s="3"/>
      <c r="J2465" s="7"/>
      <c r="L2465" s="20"/>
      <c r="M2465" s="72"/>
    </row>
    <row r="2466" spans="1:13" s="6" customFormat="1" hidden="1">
      <c r="A2466" s="87"/>
      <c r="G2466" s="3"/>
      <c r="J2466" s="7"/>
      <c r="L2466" s="20"/>
      <c r="M2466" s="72"/>
    </row>
    <row r="2467" spans="1:13" s="6" customFormat="1" hidden="1">
      <c r="A2467" s="87"/>
      <c r="G2467" s="3"/>
      <c r="J2467" s="7"/>
      <c r="L2467" s="20"/>
      <c r="M2467" s="72"/>
    </row>
    <row r="2468" spans="1:13" s="6" customFormat="1" hidden="1">
      <c r="A2468" s="87"/>
      <c r="G2468" s="3"/>
      <c r="J2468" s="7"/>
      <c r="L2468" s="20"/>
      <c r="M2468" s="72"/>
    </row>
    <row r="2469" spans="1:13" s="6" customFormat="1" hidden="1">
      <c r="A2469" s="87"/>
      <c r="G2469" s="3"/>
      <c r="J2469" s="7"/>
      <c r="L2469" s="20"/>
      <c r="M2469" s="72"/>
    </row>
    <row r="2470" spans="1:13" s="6" customFormat="1" hidden="1">
      <c r="A2470" s="87"/>
      <c r="G2470" s="3"/>
      <c r="J2470" s="7"/>
      <c r="L2470" s="20"/>
      <c r="M2470" s="72"/>
    </row>
    <row r="2471" spans="1:13" s="6" customFormat="1" hidden="1">
      <c r="A2471" s="87"/>
      <c r="G2471" s="3"/>
      <c r="J2471" s="7"/>
      <c r="L2471" s="20"/>
      <c r="M2471" s="72"/>
    </row>
    <row r="2472" spans="1:13" s="6" customFormat="1" hidden="1">
      <c r="A2472" s="87"/>
      <c r="G2472" s="3"/>
      <c r="J2472" s="7"/>
      <c r="L2472" s="20"/>
      <c r="M2472" s="72"/>
    </row>
    <row r="2473" spans="1:13" s="6" customFormat="1" hidden="1">
      <c r="A2473" s="87"/>
      <c r="G2473" s="3"/>
      <c r="J2473" s="7"/>
      <c r="L2473" s="20"/>
      <c r="M2473" s="72"/>
    </row>
    <row r="2474" spans="1:13" s="6" customFormat="1" hidden="1">
      <c r="A2474" s="87"/>
      <c r="G2474" s="3"/>
      <c r="J2474" s="7"/>
      <c r="L2474" s="20"/>
      <c r="M2474" s="72"/>
    </row>
    <row r="2475" spans="1:13" s="6" customFormat="1" hidden="1">
      <c r="A2475" s="87"/>
      <c r="G2475" s="3"/>
      <c r="J2475" s="7"/>
      <c r="L2475" s="20"/>
      <c r="M2475" s="72"/>
    </row>
    <row r="2476" spans="1:13" s="6" customFormat="1" hidden="1">
      <c r="A2476" s="87"/>
      <c r="G2476" s="3"/>
      <c r="J2476" s="7"/>
      <c r="L2476" s="20"/>
      <c r="M2476" s="72"/>
    </row>
    <row r="2477" spans="1:13" s="6" customFormat="1" hidden="1">
      <c r="A2477" s="87"/>
      <c r="G2477" s="3"/>
      <c r="J2477" s="7"/>
      <c r="L2477" s="20"/>
      <c r="M2477" s="72"/>
    </row>
    <row r="2478" spans="1:13" s="6" customFormat="1" hidden="1">
      <c r="A2478" s="87"/>
      <c r="G2478" s="3"/>
      <c r="J2478" s="7"/>
      <c r="L2478" s="20"/>
      <c r="M2478" s="72"/>
    </row>
    <row r="2479" spans="1:13" s="6" customFormat="1" hidden="1">
      <c r="A2479" s="87"/>
      <c r="G2479" s="3"/>
      <c r="J2479" s="7"/>
      <c r="L2479" s="20"/>
      <c r="M2479" s="72"/>
    </row>
    <row r="2480" spans="1:13" s="6" customFormat="1" hidden="1">
      <c r="A2480" s="87"/>
      <c r="G2480" s="3"/>
      <c r="J2480" s="7"/>
      <c r="L2480" s="20"/>
      <c r="M2480" s="72"/>
    </row>
    <row r="2481" spans="1:13" s="6" customFormat="1" hidden="1">
      <c r="A2481" s="87"/>
      <c r="G2481" s="3"/>
      <c r="J2481" s="7"/>
      <c r="L2481" s="20"/>
      <c r="M2481" s="72"/>
    </row>
    <row r="2482" spans="1:13" s="6" customFormat="1" hidden="1">
      <c r="A2482" s="87"/>
      <c r="G2482" s="3"/>
      <c r="J2482" s="7"/>
      <c r="L2482" s="20"/>
      <c r="M2482" s="72"/>
    </row>
    <row r="2483" spans="1:13" s="6" customFormat="1" hidden="1">
      <c r="A2483" s="87"/>
      <c r="G2483" s="3"/>
      <c r="J2483" s="7"/>
      <c r="L2483" s="20"/>
      <c r="M2483" s="72"/>
    </row>
    <row r="2484" spans="1:13" s="6" customFormat="1" hidden="1">
      <c r="A2484" s="87"/>
      <c r="G2484" s="3"/>
      <c r="J2484" s="7"/>
      <c r="L2484" s="20"/>
      <c r="M2484" s="72"/>
    </row>
    <row r="2485" spans="1:13" s="6" customFormat="1" hidden="1">
      <c r="A2485" s="87"/>
      <c r="G2485" s="3"/>
      <c r="J2485" s="7"/>
      <c r="L2485" s="20"/>
      <c r="M2485" s="72"/>
    </row>
    <row r="2486" spans="1:13" s="6" customFormat="1" hidden="1">
      <c r="A2486" s="87"/>
      <c r="G2486" s="3"/>
      <c r="J2486" s="7"/>
      <c r="L2486" s="20"/>
      <c r="M2486" s="72"/>
    </row>
    <row r="2487" spans="1:13" s="6" customFormat="1" hidden="1">
      <c r="A2487" s="87"/>
      <c r="G2487" s="3"/>
      <c r="J2487" s="7"/>
      <c r="L2487" s="20"/>
      <c r="M2487" s="72"/>
    </row>
    <row r="2488" spans="1:13" s="6" customFormat="1" hidden="1">
      <c r="A2488" s="87"/>
      <c r="G2488" s="3"/>
      <c r="J2488" s="7"/>
      <c r="L2488" s="20"/>
      <c r="M2488" s="72"/>
    </row>
    <row r="2489" spans="1:13" s="6" customFormat="1" hidden="1">
      <c r="A2489" s="87"/>
      <c r="G2489" s="3"/>
      <c r="J2489" s="7"/>
      <c r="L2489" s="20"/>
      <c r="M2489" s="72"/>
    </row>
    <row r="2490" spans="1:13" s="6" customFormat="1" hidden="1">
      <c r="A2490" s="87"/>
      <c r="G2490" s="3"/>
      <c r="J2490" s="7"/>
      <c r="L2490" s="20"/>
      <c r="M2490" s="72"/>
    </row>
    <row r="2491" spans="1:13" s="6" customFormat="1" hidden="1">
      <c r="A2491" s="87"/>
      <c r="G2491" s="3"/>
      <c r="J2491" s="7"/>
      <c r="L2491" s="20"/>
      <c r="M2491" s="72"/>
    </row>
    <row r="2492" spans="1:13" s="6" customFormat="1" hidden="1">
      <c r="A2492" s="87"/>
      <c r="G2492" s="3"/>
      <c r="J2492" s="7"/>
      <c r="L2492" s="20"/>
      <c r="M2492" s="72"/>
    </row>
    <row r="2493" spans="1:13" s="6" customFormat="1" hidden="1">
      <c r="A2493" s="87"/>
      <c r="G2493" s="3"/>
      <c r="J2493" s="7"/>
      <c r="L2493" s="20"/>
      <c r="M2493" s="72"/>
    </row>
    <row r="2494" spans="1:13" s="6" customFormat="1" hidden="1">
      <c r="A2494" s="87"/>
      <c r="G2494" s="3"/>
      <c r="J2494" s="7"/>
      <c r="L2494" s="20"/>
      <c r="M2494" s="72"/>
    </row>
    <row r="2495" spans="1:13" s="6" customFormat="1" hidden="1">
      <c r="A2495" s="87"/>
      <c r="G2495" s="3"/>
      <c r="J2495" s="7"/>
      <c r="L2495" s="20"/>
      <c r="M2495" s="72"/>
    </row>
    <row r="2496" spans="1:13" s="6" customFormat="1" hidden="1">
      <c r="A2496" s="87"/>
      <c r="G2496" s="3"/>
      <c r="J2496" s="7"/>
      <c r="L2496" s="20"/>
      <c r="M2496" s="72"/>
    </row>
    <row r="2497" spans="1:13" s="6" customFormat="1" hidden="1">
      <c r="A2497" s="87"/>
      <c r="G2497" s="3"/>
      <c r="J2497" s="7"/>
      <c r="L2497" s="20"/>
      <c r="M2497" s="72"/>
    </row>
    <row r="2498" spans="1:13" s="6" customFormat="1" hidden="1">
      <c r="A2498" s="87"/>
      <c r="G2498" s="3"/>
      <c r="J2498" s="7"/>
      <c r="L2498" s="20"/>
      <c r="M2498" s="72"/>
    </row>
    <row r="2499" spans="1:13" s="6" customFormat="1" hidden="1">
      <c r="A2499" s="87"/>
      <c r="G2499" s="3"/>
      <c r="J2499" s="7"/>
      <c r="L2499" s="20"/>
      <c r="M2499" s="72"/>
    </row>
    <row r="2500" spans="1:13" s="6" customFormat="1" hidden="1">
      <c r="A2500" s="87"/>
      <c r="G2500" s="3"/>
      <c r="J2500" s="7"/>
      <c r="L2500" s="20"/>
      <c r="M2500" s="72"/>
    </row>
    <row r="2501" spans="1:13" s="6" customFormat="1" hidden="1">
      <c r="A2501" s="87"/>
      <c r="G2501" s="3"/>
      <c r="J2501" s="7"/>
      <c r="L2501" s="20"/>
      <c r="M2501" s="72"/>
    </row>
    <row r="2502" spans="1:13" s="6" customFormat="1" hidden="1">
      <c r="A2502" s="87"/>
      <c r="G2502" s="3"/>
      <c r="J2502" s="7"/>
      <c r="L2502" s="20"/>
      <c r="M2502" s="72"/>
    </row>
    <row r="2503" spans="1:13" s="6" customFormat="1" hidden="1">
      <c r="A2503" s="87"/>
      <c r="G2503" s="3"/>
      <c r="J2503" s="7"/>
      <c r="L2503" s="20"/>
      <c r="M2503" s="72"/>
    </row>
    <row r="2504" spans="1:13" s="6" customFormat="1" hidden="1">
      <c r="A2504" s="87"/>
      <c r="G2504" s="3"/>
      <c r="J2504" s="7"/>
      <c r="L2504" s="20"/>
      <c r="M2504" s="72"/>
    </row>
    <row r="2505" spans="1:13" s="6" customFormat="1" hidden="1">
      <c r="A2505" s="87"/>
      <c r="G2505" s="3"/>
      <c r="J2505" s="7"/>
      <c r="L2505" s="20"/>
      <c r="M2505" s="72"/>
    </row>
    <row r="2506" spans="1:13" s="6" customFormat="1" hidden="1">
      <c r="A2506" s="87"/>
      <c r="G2506" s="3"/>
      <c r="J2506" s="7"/>
      <c r="L2506" s="20"/>
      <c r="M2506" s="72"/>
    </row>
    <row r="2507" spans="1:13" s="6" customFormat="1" hidden="1">
      <c r="A2507" s="87"/>
      <c r="G2507" s="3"/>
      <c r="J2507" s="7"/>
      <c r="L2507" s="20"/>
      <c r="M2507" s="72"/>
    </row>
    <row r="2508" spans="1:13" s="6" customFormat="1" hidden="1">
      <c r="A2508" s="87"/>
      <c r="G2508" s="3"/>
      <c r="J2508" s="7"/>
      <c r="L2508" s="20"/>
      <c r="M2508" s="72"/>
    </row>
    <row r="2509" spans="1:13" s="6" customFormat="1" hidden="1">
      <c r="A2509" s="87"/>
      <c r="G2509" s="3"/>
      <c r="J2509" s="7"/>
      <c r="L2509" s="20"/>
      <c r="M2509" s="72"/>
    </row>
    <row r="2510" spans="1:13" s="6" customFormat="1" hidden="1">
      <c r="A2510" s="87"/>
      <c r="G2510" s="3"/>
      <c r="J2510" s="7"/>
      <c r="L2510" s="20"/>
      <c r="M2510" s="72"/>
    </row>
    <row r="2511" spans="1:13" s="6" customFormat="1" hidden="1">
      <c r="A2511" s="87"/>
      <c r="G2511" s="3"/>
      <c r="J2511" s="7"/>
      <c r="L2511" s="20"/>
      <c r="M2511" s="72"/>
    </row>
    <row r="2512" spans="1:13" s="6" customFormat="1" hidden="1">
      <c r="A2512" s="87"/>
      <c r="G2512" s="3"/>
      <c r="J2512" s="7"/>
      <c r="L2512" s="20"/>
      <c r="M2512" s="72"/>
    </row>
    <row r="2513" spans="1:13" s="6" customFormat="1" hidden="1">
      <c r="A2513" s="87"/>
      <c r="G2513" s="3"/>
      <c r="J2513" s="7"/>
      <c r="L2513" s="20"/>
      <c r="M2513" s="72"/>
    </row>
    <row r="2514" spans="1:13" s="6" customFormat="1" hidden="1">
      <c r="A2514" s="87"/>
      <c r="G2514" s="3"/>
      <c r="J2514" s="7"/>
      <c r="L2514" s="20"/>
      <c r="M2514" s="72"/>
    </row>
    <row r="2515" spans="1:13" s="6" customFormat="1" hidden="1">
      <c r="A2515" s="87"/>
      <c r="G2515" s="3"/>
      <c r="J2515" s="7"/>
      <c r="L2515" s="20"/>
      <c r="M2515" s="72"/>
    </row>
    <row r="2516" spans="1:13" s="6" customFormat="1" hidden="1">
      <c r="A2516" s="87"/>
      <c r="G2516" s="3"/>
      <c r="J2516" s="7"/>
      <c r="L2516" s="20"/>
      <c r="M2516" s="72"/>
    </row>
    <row r="2517" spans="1:13" s="6" customFormat="1" hidden="1">
      <c r="A2517" s="87"/>
      <c r="G2517" s="3"/>
      <c r="J2517" s="7"/>
      <c r="L2517" s="20"/>
      <c r="M2517" s="72"/>
    </row>
    <row r="2518" spans="1:13" s="6" customFormat="1" hidden="1">
      <c r="A2518" s="87"/>
      <c r="G2518" s="3"/>
      <c r="J2518" s="7"/>
      <c r="L2518" s="20"/>
      <c r="M2518" s="72"/>
    </row>
    <row r="2519" spans="1:13" s="6" customFormat="1" hidden="1">
      <c r="A2519" s="87"/>
      <c r="G2519" s="3"/>
      <c r="J2519" s="7"/>
      <c r="L2519" s="20"/>
      <c r="M2519" s="72"/>
    </row>
    <row r="2520" spans="1:13" s="6" customFormat="1" hidden="1">
      <c r="A2520" s="87"/>
      <c r="G2520" s="3"/>
      <c r="J2520" s="7"/>
      <c r="L2520" s="20"/>
      <c r="M2520" s="72"/>
    </row>
    <row r="2521" spans="1:13" s="6" customFormat="1" hidden="1">
      <c r="A2521" s="87"/>
      <c r="G2521" s="3"/>
      <c r="J2521" s="7"/>
      <c r="L2521" s="20"/>
      <c r="M2521" s="72"/>
    </row>
    <row r="2522" spans="1:13" s="6" customFormat="1" hidden="1">
      <c r="A2522" s="87"/>
      <c r="G2522" s="3"/>
      <c r="J2522" s="7"/>
      <c r="L2522" s="20"/>
      <c r="M2522" s="72"/>
    </row>
    <row r="2523" spans="1:13" s="6" customFormat="1" hidden="1">
      <c r="A2523" s="87"/>
      <c r="G2523" s="3"/>
      <c r="J2523" s="7"/>
      <c r="L2523" s="20"/>
      <c r="M2523" s="72"/>
    </row>
    <row r="2524" spans="1:13" s="6" customFormat="1" hidden="1">
      <c r="A2524" s="87"/>
      <c r="G2524" s="3"/>
      <c r="J2524" s="7"/>
      <c r="L2524" s="20"/>
      <c r="M2524" s="72"/>
    </row>
    <row r="2525" spans="1:13" s="6" customFormat="1" hidden="1">
      <c r="A2525" s="87"/>
      <c r="G2525" s="3"/>
      <c r="J2525" s="7"/>
      <c r="L2525" s="20"/>
      <c r="M2525" s="72"/>
    </row>
    <row r="2526" spans="1:13" s="6" customFormat="1" hidden="1">
      <c r="A2526" s="87"/>
      <c r="G2526" s="3"/>
      <c r="J2526" s="7"/>
      <c r="L2526" s="20"/>
      <c r="M2526" s="72"/>
    </row>
    <row r="2527" spans="1:13" s="6" customFormat="1" hidden="1">
      <c r="A2527" s="87"/>
      <c r="G2527" s="3"/>
      <c r="J2527" s="7"/>
      <c r="L2527" s="20"/>
      <c r="M2527" s="72"/>
    </row>
    <row r="2528" spans="1:13" s="6" customFormat="1" hidden="1">
      <c r="A2528" s="87"/>
      <c r="G2528" s="3"/>
      <c r="J2528" s="7"/>
      <c r="L2528" s="20"/>
      <c r="M2528" s="72"/>
    </row>
    <row r="2529" spans="1:13" s="6" customFormat="1" hidden="1">
      <c r="A2529" s="87"/>
      <c r="G2529" s="3"/>
      <c r="J2529" s="7"/>
      <c r="L2529" s="20"/>
      <c r="M2529" s="72"/>
    </row>
    <row r="2530" spans="1:13" s="6" customFormat="1" hidden="1">
      <c r="A2530" s="87"/>
      <c r="G2530" s="3"/>
      <c r="J2530" s="7"/>
      <c r="L2530" s="20"/>
      <c r="M2530" s="72"/>
    </row>
    <row r="2531" spans="1:13" s="6" customFormat="1" hidden="1">
      <c r="A2531" s="87"/>
      <c r="G2531" s="3"/>
      <c r="J2531" s="7"/>
      <c r="L2531" s="20"/>
      <c r="M2531" s="72"/>
    </row>
    <row r="2532" spans="1:13" s="6" customFormat="1" hidden="1">
      <c r="A2532" s="87"/>
      <c r="G2532" s="3"/>
      <c r="J2532" s="7"/>
      <c r="L2532" s="20"/>
      <c r="M2532" s="72"/>
    </row>
    <row r="2533" spans="1:13" s="6" customFormat="1" hidden="1">
      <c r="A2533" s="87"/>
      <c r="G2533" s="3"/>
      <c r="J2533" s="7"/>
      <c r="L2533" s="20"/>
      <c r="M2533" s="72"/>
    </row>
    <row r="2534" spans="1:13" s="6" customFormat="1" hidden="1">
      <c r="A2534" s="87"/>
      <c r="G2534" s="3"/>
      <c r="J2534" s="7"/>
      <c r="L2534" s="20"/>
      <c r="M2534" s="72"/>
    </row>
    <row r="2535" spans="1:13" s="6" customFormat="1" hidden="1">
      <c r="A2535" s="87"/>
      <c r="G2535" s="3"/>
      <c r="J2535" s="7"/>
      <c r="L2535" s="20"/>
      <c r="M2535" s="72"/>
    </row>
    <row r="2536" spans="1:13" s="6" customFormat="1" hidden="1">
      <c r="A2536" s="87"/>
      <c r="G2536" s="3"/>
      <c r="J2536" s="7"/>
      <c r="L2536" s="20"/>
      <c r="M2536" s="72"/>
    </row>
    <row r="2537" spans="1:13" s="6" customFormat="1" hidden="1">
      <c r="A2537" s="87"/>
      <c r="G2537" s="3"/>
      <c r="J2537" s="7"/>
      <c r="L2537" s="20"/>
      <c r="M2537" s="72"/>
    </row>
    <row r="2538" spans="1:13" s="6" customFormat="1" hidden="1">
      <c r="A2538" s="87"/>
      <c r="G2538" s="3"/>
      <c r="J2538" s="7"/>
      <c r="L2538" s="20"/>
      <c r="M2538" s="72"/>
    </row>
    <row r="2539" spans="1:13" s="6" customFormat="1" hidden="1">
      <c r="A2539" s="87"/>
      <c r="G2539" s="3"/>
      <c r="J2539" s="7"/>
      <c r="L2539" s="20"/>
      <c r="M2539" s="72"/>
    </row>
    <row r="2540" spans="1:13" s="6" customFormat="1" hidden="1">
      <c r="A2540" s="87"/>
      <c r="G2540" s="3"/>
      <c r="J2540" s="7"/>
      <c r="L2540" s="20"/>
      <c r="M2540" s="72"/>
    </row>
    <row r="2541" spans="1:13" s="6" customFormat="1" hidden="1">
      <c r="A2541" s="87"/>
      <c r="G2541" s="3"/>
      <c r="J2541" s="7"/>
      <c r="L2541" s="20"/>
      <c r="M2541" s="72"/>
    </row>
    <row r="2542" spans="1:13" s="6" customFormat="1" hidden="1">
      <c r="A2542" s="87"/>
      <c r="G2542" s="3"/>
      <c r="J2542" s="7"/>
      <c r="L2542" s="20"/>
      <c r="M2542" s="72"/>
    </row>
    <row r="2543" spans="1:13" s="6" customFormat="1" hidden="1">
      <c r="A2543" s="87"/>
      <c r="G2543" s="3"/>
      <c r="J2543" s="7"/>
      <c r="L2543" s="20"/>
      <c r="M2543" s="72"/>
    </row>
    <row r="2544" spans="1:13" s="6" customFormat="1" hidden="1">
      <c r="A2544" s="87"/>
      <c r="G2544" s="3"/>
      <c r="J2544" s="7"/>
      <c r="L2544" s="20"/>
      <c r="M2544" s="72"/>
    </row>
    <row r="2545" spans="1:13" s="6" customFormat="1" hidden="1">
      <c r="A2545" s="87"/>
      <c r="G2545" s="3"/>
      <c r="J2545" s="7"/>
      <c r="L2545" s="20"/>
      <c r="M2545" s="72"/>
    </row>
    <row r="2546" spans="1:13" s="6" customFormat="1" hidden="1">
      <c r="A2546" s="87"/>
      <c r="G2546" s="3"/>
      <c r="J2546" s="7"/>
      <c r="L2546" s="20"/>
      <c r="M2546" s="72"/>
    </row>
    <row r="2547" spans="1:13" s="6" customFormat="1" hidden="1">
      <c r="A2547" s="87"/>
      <c r="G2547" s="3"/>
      <c r="J2547" s="7"/>
      <c r="L2547" s="20"/>
      <c r="M2547" s="72"/>
    </row>
    <row r="2548" spans="1:13" s="6" customFormat="1" hidden="1">
      <c r="A2548" s="87"/>
      <c r="G2548" s="3"/>
      <c r="J2548" s="7"/>
      <c r="L2548" s="20"/>
      <c r="M2548" s="72"/>
    </row>
    <row r="2549" spans="1:13" s="6" customFormat="1" hidden="1">
      <c r="A2549" s="87"/>
      <c r="G2549" s="3"/>
      <c r="J2549" s="7"/>
      <c r="L2549" s="20"/>
      <c r="M2549" s="72"/>
    </row>
    <row r="2550" spans="1:13" s="6" customFormat="1" hidden="1">
      <c r="A2550" s="87"/>
      <c r="G2550" s="3"/>
      <c r="J2550" s="7"/>
      <c r="L2550" s="20"/>
      <c r="M2550" s="72"/>
    </row>
    <row r="2551" spans="1:13" s="6" customFormat="1" hidden="1">
      <c r="A2551" s="87"/>
      <c r="G2551" s="3"/>
      <c r="J2551" s="7"/>
      <c r="L2551" s="20"/>
      <c r="M2551" s="72"/>
    </row>
    <row r="2552" spans="1:13" s="6" customFormat="1" hidden="1">
      <c r="A2552" s="87"/>
      <c r="G2552" s="3"/>
      <c r="J2552" s="7"/>
      <c r="L2552" s="20"/>
      <c r="M2552" s="72"/>
    </row>
    <row r="2553" spans="1:13" s="6" customFormat="1" hidden="1">
      <c r="A2553" s="87"/>
      <c r="G2553" s="3"/>
      <c r="J2553" s="7"/>
      <c r="L2553" s="20"/>
      <c r="M2553" s="72"/>
    </row>
    <row r="2554" spans="1:13" s="6" customFormat="1" hidden="1">
      <c r="A2554" s="87"/>
      <c r="G2554" s="3"/>
      <c r="J2554" s="7"/>
      <c r="L2554" s="20"/>
      <c r="M2554" s="72"/>
    </row>
    <row r="2555" spans="1:13" s="6" customFormat="1" hidden="1">
      <c r="A2555" s="87"/>
      <c r="G2555" s="3"/>
      <c r="J2555" s="7"/>
      <c r="L2555" s="20"/>
      <c r="M2555" s="72"/>
    </row>
    <row r="2556" spans="1:13" s="6" customFormat="1" hidden="1">
      <c r="A2556" s="87"/>
      <c r="G2556" s="3"/>
      <c r="J2556" s="7"/>
      <c r="L2556" s="20"/>
      <c r="M2556" s="72"/>
    </row>
    <row r="2557" spans="1:13" s="6" customFormat="1" hidden="1">
      <c r="A2557" s="87"/>
      <c r="G2557" s="3"/>
      <c r="J2557" s="7"/>
      <c r="L2557" s="20"/>
      <c r="M2557" s="72"/>
    </row>
    <row r="2558" spans="1:13" s="6" customFormat="1" hidden="1">
      <c r="A2558" s="87"/>
      <c r="G2558" s="3"/>
      <c r="J2558" s="7"/>
      <c r="L2558" s="20"/>
      <c r="M2558" s="72"/>
    </row>
    <row r="2559" spans="1:13" s="6" customFormat="1" hidden="1">
      <c r="A2559" s="87"/>
      <c r="G2559" s="3"/>
      <c r="J2559" s="7"/>
      <c r="L2559" s="20"/>
      <c r="M2559" s="72"/>
    </row>
    <row r="2560" spans="1:13" s="6" customFormat="1" hidden="1">
      <c r="A2560" s="87"/>
      <c r="G2560" s="3"/>
      <c r="J2560" s="7"/>
      <c r="L2560" s="20"/>
      <c r="M2560" s="72"/>
    </row>
    <row r="2561" spans="1:13" s="6" customFormat="1" hidden="1">
      <c r="A2561" s="87"/>
      <c r="G2561" s="3"/>
      <c r="J2561" s="7"/>
      <c r="L2561" s="20"/>
      <c r="M2561" s="72"/>
    </row>
    <row r="2562" spans="1:13" s="6" customFormat="1" hidden="1">
      <c r="A2562" s="87"/>
      <c r="G2562" s="3"/>
      <c r="J2562" s="7"/>
      <c r="L2562" s="20"/>
      <c r="M2562" s="72"/>
    </row>
    <row r="2563" spans="1:13" s="6" customFormat="1" hidden="1">
      <c r="A2563" s="87"/>
      <c r="G2563" s="3"/>
      <c r="J2563" s="7"/>
      <c r="L2563" s="20"/>
      <c r="M2563" s="72"/>
    </row>
    <row r="2564" spans="1:13" s="6" customFormat="1" hidden="1">
      <c r="A2564" s="87"/>
      <c r="G2564" s="3"/>
      <c r="J2564" s="7"/>
      <c r="L2564" s="20"/>
      <c r="M2564" s="72"/>
    </row>
    <row r="2565" spans="1:13" s="6" customFormat="1" hidden="1">
      <c r="A2565" s="87"/>
      <c r="G2565" s="3"/>
      <c r="J2565" s="7"/>
      <c r="L2565" s="20"/>
      <c r="M2565" s="72"/>
    </row>
    <row r="2566" spans="1:13" s="6" customFormat="1" hidden="1">
      <c r="A2566" s="87"/>
      <c r="G2566" s="3"/>
      <c r="J2566" s="7"/>
      <c r="L2566" s="20"/>
      <c r="M2566" s="72"/>
    </row>
    <row r="2567" spans="1:13" s="6" customFormat="1" hidden="1">
      <c r="A2567" s="87"/>
      <c r="G2567" s="3"/>
      <c r="J2567" s="7"/>
      <c r="L2567" s="20"/>
      <c r="M2567" s="72"/>
    </row>
    <row r="2568" spans="1:13" s="6" customFormat="1" hidden="1">
      <c r="A2568" s="87"/>
      <c r="G2568" s="3"/>
      <c r="J2568" s="7"/>
      <c r="L2568" s="20"/>
      <c r="M2568" s="72"/>
    </row>
    <row r="2569" spans="1:13" s="6" customFormat="1" hidden="1">
      <c r="A2569" s="87"/>
      <c r="G2569" s="3"/>
      <c r="J2569" s="7"/>
      <c r="L2569" s="20"/>
      <c r="M2569" s="72"/>
    </row>
    <row r="2570" spans="1:13" s="6" customFormat="1" hidden="1">
      <c r="A2570" s="87"/>
      <c r="G2570" s="3"/>
      <c r="J2570" s="7"/>
      <c r="L2570" s="20"/>
      <c r="M2570" s="72"/>
    </row>
    <row r="2571" spans="1:13" s="6" customFormat="1" hidden="1">
      <c r="A2571" s="87"/>
      <c r="G2571" s="3"/>
      <c r="J2571" s="7"/>
      <c r="L2571" s="20"/>
      <c r="M2571" s="72"/>
    </row>
    <row r="2572" spans="1:13" s="6" customFormat="1" hidden="1">
      <c r="A2572" s="87"/>
      <c r="G2572" s="3"/>
      <c r="J2572" s="7"/>
      <c r="L2572" s="20"/>
      <c r="M2572" s="72"/>
    </row>
    <row r="2573" spans="1:13" s="6" customFormat="1" hidden="1">
      <c r="A2573" s="87"/>
      <c r="G2573" s="3"/>
      <c r="J2573" s="7"/>
      <c r="L2573" s="20"/>
      <c r="M2573" s="72"/>
    </row>
    <row r="2574" spans="1:13" s="6" customFormat="1" hidden="1">
      <c r="A2574" s="87"/>
      <c r="G2574" s="3"/>
      <c r="J2574" s="7"/>
      <c r="L2574" s="20"/>
      <c r="M2574" s="72"/>
    </row>
    <row r="2575" spans="1:13" s="6" customFormat="1" hidden="1">
      <c r="A2575" s="87"/>
      <c r="G2575" s="3"/>
      <c r="J2575" s="7"/>
      <c r="L2575" s="20"/>
      <c r="M2575" s="72"/>
    </row>
    <row r="2576" spans="1:13" s="6" customFormat="1" hidden="1">
      <c r="A2576" s="87"/>
      <c r="G2576" s="3"/>
      <c r="J2576" s="7"/>
      <c r="L2576" s="20"/>
      <c r="M2576" s="72"/>
    </row>
    <row r="2577" spans="1:13" s="6" customFormat="1" hidden="1">
      <c r="A2577" s="87"/>
      <c r="G2577" s="3"/>
      <c r="J2577" s="7"/>
      <c r="L2577" s="20"/>
      <c r="M2577" s="72"/>
    </row>
    <row r="2578" spans="1:13" s="6" customFormat="1" hidden="1">
      <c r="A2578" s="87"/>
      <c r="G2578" s="3"/>
      <c r="J2578" s="7"/>
      <c r="L2578" s="20"/>
      <c r="M2578" s="72"/>
    </row>
    <row r="2579" spans="1:13" s="6" customFormat="1" hidden="1">
      <c r="A2579" s="87"/>
      <c r="G2579" s="3"/>
      <c r="J2579" s="7"/>
      <c r="L2579" s="20"/>
      <c r="M2579" s="72"/>
    </row>
    <row r="2580" spans="1:13" s="6" customFormat="1" hidden="1">
      <c r="A2580" s="87"/>
      <c r="G2580" s="3"/>
      <c r="J2580" s="7"/>
      <c r="L2580" s="20"/>
      <c r="M2580" s="72"/>
    </row>
    <row r="2581" spans="1:13" s="6" customFormat="1" hidden="1">
      <c r="A2581" s="87"/>
      <c r="G2581" s="3"/>
      <c r="J2581" s="7"/>
      <c r="L2581" s="20"/>
      <c r="M2581" s="72"/>
    </row>
    <row r="2582" spans="1:13" s="6" customFormat="1" hidden="1">
      <c r="A2582" s="87"/>
      <c r="G2582" s="3"/>
      <c r="J2582" s="7"/>
      <c r="L2582" s="20"/>
      <c r="M2582" s="72"/>
    </row>
    <row r="2583" spans="1:13" s="6" customFormat="1" hidden="1">
      <c r="A2583" s="87"/>
      <c r="G2583" s="3"/>
      <c r="J2583" s="7"/>
      <c r="L2583" s="20"/>
      <c r="M2583" s="72"/>
    </row>
    <row r="2584" spans="1:13" s="6" customFormat="1" hidden="1">
      <c r="A2584" s="87"/>
      <c r="G2584" s="3"/>
      <c r="J2584" s="7"/>
      <c r="L2584" s="20"/>
      <c r="M2584" s="72"/>
    </row>
    <row r="2585" spans="1:13" s="6" customFormat="1" hidden="1">
      <c r="A2585" s="87"/>
      <c r="G2585" s="3"/>
      <c r="J2585" s="7"/>
      <c r="L2585" s="20"/>
      <c r="M2585" s="72"/>
    </row>
    <row r="2586" spans="1:13" s="6" customFormat="1" hidden="1">
      <c r="A2586" s="87"/>
      <c r="G2586" s="3"/>
      <c r="J2586" s="7"/>
      <c r="L2586" s="20"/>
      <c r="M2586" s="72"/>
    </row>
    <row r="2587" spans="1:13" s="6" customFormat="1" hidden="1">
      <c r="A2587" s="87"/>
      <c r="G2587" s="3"/>
      <c r="J2587" s="7"/>
      <c r="L2587" s="20"/>
      <c r="M2587" s="72"/>
    </row>
    <row r="2588" spans="1:13" s="6" customFormat="1" hidden="1">
      <c r="A2588" s="87"/>
      <c r="G2588" s="3"/>
      <c r="J2588" s="7"/>
      <c r="L2588" s="20"/>
      <c r="M2588" s="72"/>
    </row>
    <row r="2589" spans="1:13" s="6" customFormat="1" hidden="1">
      <c r="A2589" s="87"/>
      <c r="G2589" s="3"/>
      <c r="J2589" s="7"/>
      <c r="L2589" s="20"/>
      <c r="M2589" s="72"/>
    </row>
    <row r="2590" spans="1:13" s="6" customFormat="1" hidden="1">
      <c r="A2590" s="87"/>
      <c r="G2590" s="3"/>
      <c r="J2590" s="7"/>
      <c r="L2590" s="20"/>
      <c r="M2590" s="72"/>
    </row>
    <row r="2591" spans="1:13" s="6" customFormat="1" hidden="1">
      <c r="A2591" s="87"/>
      <c r="G2591" s="3"/>
      <c r="J2591" s="7"/>
      <c r="L2591" s="20"/>
      <c r="M2591" s="72"/>
    </row>
    <row r="2592" spans="1:13" s="6" customFormat="1" hidden="1">
      <c r="A2592" s="87"/>
      <c r="G2592" s="3"/>
      <c r="J2592" s="7"/>
      <c r="L2592" s="20"/>
      <c r="M2592" s="72"/>
    </row>
    <row r="2593" spans="1:13" s="6" customFormat="1" hidden="1">
      <c r="A2593" s="87"/>
      <c r="G2593" s="3"/>
      <c r="J2593" s="7"/>
      <c r="L2593" s="20"/>
      <c r="M2593" s="72"/>
    </row>
    <row r="2594" spans="1:13" s="6" customFormat="1" hidden="1">
      <c r="A2594" s="87"/>
      <c r="G2594" s="3"/>
      <c r="J2594" s="7"/>
      <c r="L2594" s="20"/>
      <c r="M2594" s="72"/>
    </row>
    <row r="2595" spans="1:13" s="6" customFormat="1" hidden="1">
      <c r="A2595" s="87"/>
      <c r="G2595" s="3"/>
      <c r="J2595" s="7"/>
      <c r="L2595" s="20"/>
      <c r="M2595" s="72"/>
    </row>
    <row r="2596" spans="1:13" s="6" customFormat="1" hidden="1">
      <c r="A2596" s="87"/>
      <c r="G2596" s="3"/>
      <c r="J2596" s="7"/>
      <c r="L2596" s="20"/>
      <c r="M2596" s="72"/>
    </row>
    <row r="2597" spans="1:13" s="6" customFormat="1" hidden="1">
      <c r="A2597" s="87"/>
      <c r="G2597" s="3"/>
      <c r="J2597" s="7"/>
      <c r="L2597" s="20"/>
      <c r="M2597" s="72"/>
    </row>
    <row r="2598" spans="1:13" s="6" customFormat="1" hidden="1">
      <c r="A2598" s="87"/>
      <c r="G2598" s="3"/>
      <c r="J2598" s="7"/>
      <c r="L2598" s="20"/>
      <c r="M2598" s="72"/>
    </row>
    <row r="2599" spans="1:13" s="6" customFormat="1" hidden="1">
      <c r="A2599" s="87"/>
      <c r="G2599" s="3"/>
      <c r="J2599" s="7"/>
      <c r="L2599" s="20"/>
      <c r="M2599" s="72"/>
    </row>
    <row r="2600" spans="1:13" s="6" customFormat="1" hidden="1">
      <c r="A2600" s="87"/>
      <c r="G2600" s="3"/>
      <c r="J2600" s="7"/>
      <c r="L2600" s="20"/>
      <c r="M2600" s="72"/>
    </row>
    <row r="2601" spans="1:13" s="6" customFormat="1" hidden="1">
      <c r="A2601" s="87"/>
      <c r="G2601" s="3"/>
      <c r="J2601" s="7"/>
      <c r="L2601" s="20"/>
      <c r="M2601" s="72"/>
    </row>
    <row r="2602" spans="1:13" s="6" customFormat="1" hidden="1">
      <c r="A2602" s="87"/>
      <c r="G2602" s="3"/>
      <c r="J2602" s="7"/>
      <c r="L2602" s="20"/>
      <c r="M2602" s="72"/>
    </row>
    <row r="2603" spans="1:13" s="6" customFormat="1" hidden="1">
      <c r="A2603" s="87"/>
      <c r="G2603" s="3"/>
      <c r="J2603" s="7"/>
      <c r="L2603" s="20"/>
      <c r="M2603" s="72"/>
    </row>
    <row r="2604" spans="1:13" s="6" customFormat="1" hidden="1">
      <c r="A2604" s="87"/>
      <c r="G2604" s="3"/>
      <c r="J2604" s="7"/>
      <c r="L2604" s="20"/>
      <c r="M2604" s="72"/>
    </row>
    <row r="2605" spans="1:13" s="6" customFormat="1" hidden="1">
      <c r="A2605" s="87"/>
      <c r="G2605" s="3"/>
      <c r="J2605" s="7"/>
      <c r="L2605" s="20"/>
      <c r="M2605" s="72"/>
    </row>
    <row r="2606" spans="1:13" s="6" customFormat="1" hidden="1">
      <c r="A2606" s="87"/>
      <c r="G2606" s="3"/>
      <c r="J2606" s="7"/>
      <c r="L2606" s="20"/>
      <c r="M2606" s="72"/>
    </row>
    <row r="2607" spans="1:13" s="6" customFormat="1" hidden="1">
      <c r="A2607" s="87"/>
      <c r="G2607" s="3"/>
      <c r="J2607" s="7"/>
      <c r="L2607" s="20"/>
      <c r="M2607" s="72"/>
    </row>
    <row r="2608" spans="1:13" s="6" customFormat="1" hidden="1">
      <c r="A2608" s="87"/>
      <c r="G2608" s="3"/>
      <c r="J2608" s="7"/>
      <c r="L2608" s="20"/>
      <c r="M2608" s="72"/>
    </row>
    <row r="2609" spans="1:13" s="6" customFormat="1" hidden="1">
      <c r="A2609" s="87"/>
      <c r="G2609" s="3"/>
      <c r="J2609" s="7"/>
      <c r="L2609" s="20"/>
      <c r="M2609" s="72"/>
    </row>
    <row r="2610" spans="1:13" s="6" customFormat="1" hidden="1">
      <c r="A2610" s="87"/>
      <c r="G2610" s="3"/>
      <c r="J2610" s="7"/>
      <c r="L2610" s="20"/>
      <c r="M2610" s="72"/>
    </row>
    <row r="2611" spans="1:13" s="6" customFormat="1" hidden="1">
      <c r="A2611" s="87"/>
      <c r="G2611" s="3"/>
      <c r="J2611" s="7"/>
      <c r="L2611" s="20"/>
      <c r="M2611" s="72"/>
    </row>
    <row r="2612" spans="1:13" s="6" customFormat="1" hidden="1">
      <c r="A2612" s="87"/>
      <c r="G2612" s="3"/>
      <c r="J2612" s="7"/>
      <c r="L2612" s="20"/>
      <c r="M2612" s="72"/>
    </row>
    <row r="2613" spans="1:13" s="6" customFormat="1" hidden="1">
      <c r="A2613" s="87"/>
      <c r="G2613" s="3"/>
      <c r="J2613" s="7"/>
      <c r="L2613" s="20"/>
      <c r="M2613" s="72"/>
    </row>
    <row r="2614" spans="1:13" s="6" customFormat="1" hidden="1">
      <c r="A2614" s="87"/>
      <c r="G2614" s="3"/>
      <c r="J2614" s="7"/>
      <c r="L2614" s="20"/>
      <c r="M2614" s="72"/>
    </row>
    <row r="2615" spans="1:13" s="6" customFormat="1" hidden="1">
      <c r="A2615" s="87"/>
      <c r="G2615" s="3"/>
      <c r="J2615" s="7"/>
      <c r="L2615" s="20"/>
      <c r="M2615" s="72"/>
    </row>
    <row r="2616" spans="1:13" s="6" customFormat="1" hidden="1">
      <c r="A2616" s="87"/>
      <c r="G2616" s="3"/>
      <c r="J2616" s="7"/>
      <c r="L2616" s="20"/>
      <c r="M2616" s="72"/>
    </row>
    <row r="2617" spans="1:13" s="6" customFormat="1" hidden="1">
      <c r="A2617" s="87"/>
      <c r="G2617" s="3"/>
      <c r="J2617" s="7"/>
      <c r="L2617" s="20"/>
      <c r="M2617" s="72"/>
    </row>
    <row r="2618" spans="1:13" s="6" customFormat="1" hidden="1">
      <c r="A2618" s="87"/>
      <c r="G2618" s="3"/>
      <c r="J2618" s="7"/>
      <c r="L2618" s="20"/>
      <c r="M2618" s="72"/>
    </row>
    <row r="2619" spans="1:13" s="6" customFormat="1" hidden="1">
      <c r="A2619" s="87"/>
      <c r="G2619" s="3"/>
      <c r="J2619" s="7"/>
      <c r="L2619" s="20"/>
      <c r="M2619" s="72"/>
    </row>
    <row r="2620" spans="1:13" s="6" customFormat="1" hidden="1">
      <c r="A2620" s="87"/>
      <c r="G2620" s="3"/>
      <c r="J2620" s="7"/>
      <c r="L2620" s="20"/>
      <c r="M2620" s="72"/>
    </row>
    <row r="2621" spans="1:13" s="6" customFormat="1" hidden="1">
      <c r="A2621" s="87"/>
      <c r="G2621" s="3"/>
      <c r="J2621" s="7"/>
      <c r="L2621" s="20"/>
      <c r="M2621" s="72"/>
    </row>
    <row r="2622" spans="1:13" s="6" customFormat="1" hidden="1">
      <c r="A2622" s="87"/>
      <c r="G2622" s="3"/>
      <c r="J2622" s="7"/>
      <c r="L2622" s="20"/>
      <c r="M2622" s="72"/>
    </row>
    <row r="2623" spans="1:13" s="6" customFormat="1" hidden="1">
      <c r="A2623" s="87"/>
      <c r="G2623" s="3"/>
      <c r="J2623" s="7"/>
      <c r="L2623" s="20"/>
      <c r="M2623" s="72"/>
    </row>
    <row r="2624" spans="1:13" s="6" customFormat="1" hidden="1">
      <c r="A2624" s="87"/>
      <c r="G2624" s="3"/>
      <c r="J2624" s="7"/>
      <c r="L2624" s="20"/>
      <c r="M2624" s="72"/>
    </row>
    <row r="2625" spans="1:13" s="6" customFormat="1" hidden="1">
      <c r="A2625" s="87"/>
      <c r="G2625" s="3"/>
      <c r="J2625" s="7"/>
      <c r="L2625" s="20"/>
      <c r="M2625" s="72"/>
    </row>
    <row r="2626" spans="1:13" s="6" customFormat="1" hidden="1">
      <c r="A2626" s="87"/>
      <c r="G2626" s="3"/>
      <c r="J2626" s="7"/>
      <c r="L2626" s="20"/>
      <c r="M2626" s="72"/>
    </row>
    <row r="2627" spans="1:13" s="6" customFormat="1" hidden="1">
      <c r="A2627" s="87"/>
      <c r="G2627" s="3"/>
      <c r="J2627" s="7"/>
      <c r="L2627" s="20"/>
      <c r="M2627" s="72"/>
    </row>
    <row r="2628" spans="1:13" s="6" customFormat="1" hidden="1">
      <c r="A2628" s="87"/>
      <c r="G2628" s="3"/>
      <c r="J2628" s="7"/>
      <c r="L2628" s="20"/>
      <c r="M2628" s="72"/>
    </row>
    <row r="2629" spans="1:13" s="6" customFormat="1" hidden="1">
      <c r="A2629" s="87"/>
      <c r="G2629" s="3"/>
      <c r="J2629" s="7"/>
      <c r="L2629" s="20"/>
      <c r="M2629" s="72"/>
    </row>
    <row r="2630" spans="1:13" s="6" customFormat="1" hidden="1">
      <c r="A2630" s="87"/>
      <c r="G2630" s="3"/>
      <c r="J2630" s="7"/>
      <c r="L2630" s="20"/>
      <c r="M2630" s="72"/>
    </row>
    <row r="2631" spans="1:13" s="6" customFormat="1" hidden="1">
      <c r="A2631" s="87"/>
      <c r="G2631" s="3"/>
      <c r="J2631" s="7"/>
      <c r="L2631" s="20"/>
      <c r="M2631" s="72"/>
    </row>
    <row r="2632" spans="1:13" s="6" customFormat="1" hidden="1">
      <c r="A2632" s="87"/>
      <c r="G2632" s="3"/>
      <c r="J2632" s="7"/>
      <c r="L2632" s="20"/>
      <c r="M2632" s="72"/>
    </row>
    <row r="2633" spans="1:13" s="6" customFormat="1" hidden="1">
      <c r="A2633" s="87"/>
      <c r="G2633" s="3"/>
      <c r="J2633" s="7"/>
      <c r="L2633" s="20"/>
      <c r="M2633" s="72"/>
    </row>
    <row r="2634" spans="1:13" s="6" customFormat="1" hidden="1">
      <c r="A2634" s="87"/>
      <c r="G2634" s="3"/>
      <c r="J2634" s="7"/>
      <c r="L2634" s="20"/>
      <c r="M2634" s="72"/>
    </row>
    <row r="2635" spans="1:13" s="6" customFormat="1" hidden="1">
      <c r="A2635" s="87"/>
      <c r="G2635" s="3"/>
      <c r="J2635" s="7"/>
      <c r="L2635" s="20"/>
      <c r="M2635" s="72"/>
    </row>
    <row r="2636" spans="1:13" s="6" customFormat="1" hidden="1">
      <c r="A2636" s="87"/>
      <c r="G2636" s="3"/>
      <c r="J2636" s="7"/>
      <c r="L2636" s="20"/>
      <c r="M2636" s="72"/>
    </row>
    <row r="2637" spans="1:13" s="6" customFormat="1" hidden="1">
      <c r="A2637" s="87"/>
      <c r="G2637" s="3"/>
      <c r="J2637" s="7"/>
      <c r="L2637" s="20"/>
      <c r="M2637" s="72"/>
    </row>
    <row r="2638" spans="1:13" s="6" customFormat="1" hidden="1">
      <c r="A2638" s="87"/>
      <c r="G2638" s="3"/>
      <c r="J2638" s="7"/>
      <c r="L2638" s="20"/>
      <c r="M2638" s="72"/>
    </row>
    <row r="2639" spans="1:13" s="6" customFormat="1" hidden="1">
      <c r="A2639" s="87"/>
      <c r="G2639" s="3"/>
      <c r="J2639" s="7"/>
      <c r="L2639" s="20"/>
      <c r="M2639" s="72"/>
    </row>
    <row r="2640" spans="1:13" s="6" customFormat="1" hidden="1">
      <c r="A2640" s="87"/>
      <c r="G2640" s="3"/>
      <c r="J2640" s="7"/>
      <c r="L2640" s="20"/>
      <c r="M2640" s="72"/>
    </row>
    <row r="2641" spans="1:13" s="6" customFormat="1" hidden="1">
      <c r="A2641" s="87"/>
      <c r="G2641" s="3"/>
      <c r="J2641" s="7"/>
      <c r="L2641" s="20"/>
      <c r="M2641" s="72"/>
    </row>
    <row r="2642" spans="1:13" s="6" customFormat="1" hidden="1">
      <c r="A2642" s="87"/>
      <c r="G2642" s="3"/>
      <c r="J2642" s="7"/>
      <c r="L2642" s="20"/>
      <c r="M2642" s="72"/>
    </row>
    <row r="2643" spans="1:13" s="6" customFormat="1" hidden="1">
      <c r="A2643" s="87"/>
      <c r="G2643" s="3"/>
      <c r="J2643" s="7"/>
      <c r="L2643" s="20"/>
      <c r="M2643" s="72"/>
    </row>
    <row r="2644" spans="1:13" s="6" customFormat="1" hidden="1">
      <c r="A2644" s="87"/>
      <c r="G2644" s="3"/>
      <c r="J2644" s="7"/>
      <c r="L2644" s="20"/>
      <c r="M2644" s="72"/>
    </row>
    <row r="2645" spans="1:13" s="6" customFormat="1" hidden="1">
      <c r="A2645" s="87"/>
      <c r="G2645" s="3"/>
      <c r="J2645" s="7"/>
      <c r="L2645" s="20"/>
      <c r="M2645" s="72"/>
    </row>
    <row r="2646" spans="1:13" s="6" customFormat="1" hidden="1">
      <c r="A2646" s="87"/>
      <c r="G2646" s="3"/>
      <c r="J2646" s="7"/>
      <c r="L2646" s="20"/>
      <c r="M2646" s="72"/>
    </row>
    <row r="2647" spans="1:13" s="6" customFormat="1" hidden="1">
      <c r="A2647" s="87"/>
      <c r="G2647" s="3"/>
      <c r="J2647" s="7"/>
      <c r="L2647" s="20"/>
      <c r="M2647" s="72"/>
    </row>
    <row r="2648" spans="1:13" s="6" customFormat="1" hidden="1">
      <c r="A2648" s="87"/>
      <c r="G2648" s="3"/>
      <c r="J2648" s="7"/>
      <c r="L2648" s="20"/>
      <c r="M2648" s="72"/>
    </row>
    <row r="2649" spans="1:13" s="6" customFormat="1" hidden="1">
      <c r="A2649" s="87"/>
      <c r="G2649" s="3"/>
      <c r="J2649" s="7"/>
      <c r="L2649" s="20"/>
      <c r="M2649" s="72"/>
    </row>
    <row r="2650" spans="1:13" s="6" customFormat="1" hidden="1">
      <c r="A2650" s="87"/>
      <c r="G2650" s="3"/>
      <c r="J2650" s="7"/>
      <c r="L2650" s="20"/>
      <c r="M2650" s="72"/>
    </row>
    <row r="2651" spans="1:13" s="6" customFormat="1" hidden="1">
      <c r="A2651" s="87"/>
      <c r="G2651" s="3"/>
      <c r="J2651" s="7"/>
      <c r="L2651" s="20"/>
      <c r="M2651" s="72"/>
    </row>
    <row r="2652" spans="1:13" s="6" customFormat="1" hidden="1">
      <c r="A2652" s="87"/>
      <c r="G2652" s="3"/>
      <c r="J2652" s="7"/>
      <c r="L2652" s="20"/>
      <c r="M2652" s="72"/>
    </row>
    <row r="2653" spans="1:13" s="6" customFormat="1" hidden="1">
      <c r="A2653" s="87"/>
      <c r="G2653" s="3"/>
      <c r="J2653" s="7"/>
      <c r="L2653" s="20"/>
      <c r="M2653" s="72"/>
    </row>
    <row r="2654" spans="1:13" s="6" customFormat="1" hidden="1">
      <c r="A2654" s="87"/>
      <c r="G2654" s="3"/>
      <c r="J2654" s="7"/>
      <c r="L2654" s="20"/>
      <c r="M2654" s="72"/>
    </row>
    <row r="2655" spans="1:13" s="6" customFormat="1" hidden="1">
      <c r="A2655" s="87"/>
      <c r="G2655" s="3"/>
      <c r="J2655" s="7"/>
      <c r="L2655" s="20"/>
      <c r="M2655" s="72"/>
    </row>
    <row r="2656" spans="1:13" s="6" customFormat="1" hidden="1">
      <c r="A2656" s="87"/>
      <c r="G2656" s="3"/>
      <c r="J2656" s="7"/>
      <c r="L2656" s="20"/>
      <c r="M2656" s="72"/>
    </row>
    <row r="2657" spans="1:13" s="6" customFormat="1" hidden="1">
      <c r="A2657" s="87"/>
      <c r="G2657" s="3"/>
      <c r="J2657" s="7"/>
      <c r="L2657" s="20"/>
      <c r="M2657" s="72"/>
    </row>
    <row r="2658" spans="1:13" s="6" customFormat="1" hidden="1">
      <c r="A2658" s="87"/>
      <c r="G2658" s="3"/>
      <c r="J2658" s="7"/>
      <c r="L2658" s="20"/>
      <c r="M2658" s="72"/>
    </row>
    <row r="2659" spans="1:13" s="6" customFormat="1" hidden="1">
      <c r="A2659" s="87"/>
      <c r="G2659" s="3"/>
      <c r="J2659" s="7"/>
      <c r="L2659" s="20"/>
      <c r="M2659" s="72"/>
    </row>
    <row r="2660" spans="1:13" s="6" customFormat="1" hidden="1">
      <c r="A2660" s="87"/>
      <c r="G2660" s="3"/>
      <c r="J2660" s="7"/>
      <c r="L2660" s="20"/>
      <c r="M2660" s="72"/>
    </row>
    <row r="2661" spans="1:13" s="6" customFormat="1" hidden="1">
      <c r="A2661" s="87"/>
      <c r="G2661" s="3"/>
      <c r="J2661" s="7"/>
      <c r="L2661" s="20"/>
      <c r="M2661" s="72"/>
    </row>
    <row r="2662" spans="1:13" s="6" customFormat="1" hidden="1">
      <c r="A2662" s="87"/>
      <c r="G2662" s="3"/>
      <c r="J2662" s="7"/>
      <c r="L2662" s="20"/>
      <c r="M2662" s="72"/>
    </row>
    <row r="2663" spans="1:13" s="6" customFormat="1" hidden="1">
      <c r="A2663" s="87"/>
      <c r="G2663" s="3"/>
      <c r="J2663" s="7"/>
      <c r="L2663" s="20"/>
      <c r="M2663" s="72"/>
    </row>
    <row r="2664" spans="1:13" s="6" customFormat="1" hidden="1">
      <c r="A2664" s="87"/>
      <c r="G2664" s="3"/>
      <c r="J2664" s="7"/>
      <c r="L2664" s="20"/>
      <c r="M2664" s="72"/>
    </row>
    <row r="2665" spans="1:13" s="6" customFormat="1" hidden="1">
      <c r="A2665" s="87"/>
      <c r="G2665" s="3"/>
      <c r="J2665" s="7"/>
      <c r="L2665" s="20"/>
      <c r="M2665" s="72"/>
    </row>
    <row r="2666" spans="1:13" s="6" customFormat="1" hidden="1">
      <c r="A2666" s="87"/>
      <c r="G2666" s="3"/>
      <c r="J2666" s="7"/>
      <c r="L2666" s="20"/>
      <c r="M2666" s="72"/>
    </row>
    <row r="2667" spans="1:13" s="6" customFormat="1" hidden="1">
      <c r="A2667" s="87"/>
      <c r="G2667" s="3"/>
      <c r="J2667" s="7"/>
      <c r="L2667" s="20"/>
      <c r="M2667" s="72"/>
    </row>
    <row r="2668" spans="1:13" s="6" customFormat="1" hidden="1">
      <c r="A2668" s="87"/>
      <c r="G2668" s="3"/>
      <c r="J2668" s="7"/>
      <c r="L2668" s="20"/>
      <c r="M2668" s="72"/>
    </row>
    <row r="2669" spans="1:13" s="6" customFormat="1" hidden="1">
      <c r="A2669" s="87"/>
      <c r="G2669" s="3"/>
      <c r="J2669" s="7"/>
      <c r="L2669" s="20"/>
      <c r="M2669" s="72"/>
    </row>
    <row r="2670" spans="1:13" s="6" customFormat="1" hidden="1">
      <c r="A2670" s="87"/>
      <c r="G2670" s="3"/>
      <c r="J2670" s="7"/>
      <c r="L2670" s="20"/>
      <c r="M2670" s="72"/>
    </row>
    <row r="2671" spans="1:13" s="6" customFormat="1" hidden="1">
      <c r="A2671" s="87"/>
      <c r="G2671" s="3"/>
      <c r="J2671" s="7"/>
      <c r="L2671" s="20"/>
      <c r="M2671" s="72"/>
    </row>
    <row r="2672" spans="1:13" s="6" customFormat="1" hidden="1">
      <c r="A2672" s="87"/>
      <c r="G2672" s="3"/>
      <c r="J2672" s="7"/>
      <c r="L2672" s="20"/>
      <c r="M2672" s="72"/>
    </row>
    <row r="2673" spans="1:13" s="6" customFormat="1" hidden="1">
      <c r="A2673" s="87"/>
      <c r="G2673" s="3"/>
      <c r="J2673" s="7"/>
      <c r="L2673" s="20"/>
      <c r="M2673" s="72"/>
    </row>
    <row r="2674" spans="1:13" s="6" customFormat="1" hidden="1">
      <c r="A2674" s="87"/>
      <c r="G2674" s="3"/>
      <c r="J2674" s="7"/>
      <c r="L2674" s="20"/>
      <c r="M2674" s="72"/>
    </row>
    <row r="2675" spans="1:13" s="6" customFormat="1" hidden="1">
      <c r="A2675" s="87"/>
      <c r="G2675" s="3"/>
      <c r="J2675" s="7"/>
      <c r="L2675" s="20"/>
      <c r="M2675" s="72"/>
    </row>
    <row r="2676" spans="1:13" s="6" customFormat="1" hidden="1">
      <c r="A2676" s="87"/>
      <c r="G2676" s="3"/>
      <c r="J2676" s="7"/>
      <c r="L2676" s="20"/>
      <c r="M2676" s="72"/>
    </row>
    <row r="2677" spans="1:13" s="6" customFormat="1" hidden="1">
      <c r="A2677" s="87"/>
      <c r="G2677" s="3"/>
      <c r="J2677" s="7"/>
      <c r="L2677" s="20"/>
      <c r="M2677" s="72"/>
    </row>
    <row r="2678" spans="1:13" s="6" customFormat="1" hidden="1">
      <c r="A2678" s="87"/>
      <c r="G2678" s="3"/>
      <c r="J2678" s="7"/>
      <c r="L2678" s="20"/>
      <c r="M2678" s="72"/>
    </row>
    <row r="2679" spans="1:13" s="6" customFormat="1" hidden="1">
      <c r="A2679" s="87"/>
      <c r="G2679" s="3"/>
      <c r="J2679" s="7"/>
      <c r="L2679" s="20"/>
      <c r="M2679" s="72"/>
    </row>
    <row r="2680" spans="1:13" s="6" customFormat="1" hidden="1">
      <c r="A2680" s="87"/>
      <c r="G2680" s="3"/>
      <c r="J2680" s="7"/>
      <c r="L2680" s="20"/>
      <c r="M2680" s="72"/>
    </row>
    <row r="2681" spans="1:13" s="6" customFormat="1" hidden="1">
      <c r="A2681" s="87"/>
      <c r="G2681" s="3"/>
      <c r="J2681" s="7"/>
      <c r="L2681" s="20"/>
      <c r="M2681" s="72"/>
    </row>
    <row r="2682" spans="1:13" s="6" customFormat="1" hidden="1">
      <c r="A2682" s="87"/>
      <c r="G2682" s="3"/>
      <c r="J2682" s="7"/>
      <c r="L2682" s="20"/>
      <c r="M2682" s="72"/>
    </row>
    <row r="2683" spans="1:13" s="6" customFormat="1" hidden="1">
      <c r="A2683" s="87"/>
      <c r="G2683" s="3"/>
      <c r="J2683" s="7"/>
      <c r="L2683" s="20"/>
      <c r="M2683" s="72"/>
    </row>
    <row r="2684" spans="1:13" s="6" customFormat="1" hidden="1">
      <c r="A2684" s="87"/>
      <c r="G2684" s="3"/>
      <c r="J2684" s="7"/>
      <c r="L2684" s="20"/>
      <c r="M2684" s="72"/>
    </row>
    <row r="2685" spans="1:13" s="6" customFormat="1" hidden="1">
      <c r="A2685" s="87"/>
      <c r="G2685" s="3"/>
      <c r="J2685" s="7"/>
      <c r="L2685" s="20"/>
      <c r="M2685" s="72"/>
    </row>
    <row r="2686" spans="1:13" s="6" customFormat="1" hidden="1">
      <c r="A2686" s="87"/>
      <c r="G2686" s="3"/>
      <c r="J2686" s="7"/>
      <c r="L2686" s="20"/>
      <c r="M2686" s="72"/>
    </row>
    <row r="2687" spans="1:13" s="6" customFormat="1" hidden="1">
      <c r="A2687" s="87"/>
      <c r="G2687" s="3"/>
      <c r="J2687" s="7"/>
      <c r="L2687" s="20"/>
      <c r="M2687" s="72"/>
    </row>
    <row r="2688" spans="1:13" s="6" customFormat="1" hidden="1">
      <c r="A2688" s="87"/>
      <c r="G2688" s="3"/>
      <c r="J2688" s="7"/>
      <c r="L2688" s="20"/>
      <c r="M2688" s="72"/>
    </row>
    <row r="2689" spans="1:13" s="6" customFormat="1" hidden="1">
      <c r="A2689" s="87"/>
      <c r="G2689" s="3"/>
      <c r="J2689" s="7"/>
      <c r="L2689" s="20"/>
      <c r="M2689" s="72"/>
    </row>
    <row r="2690" spans="1:13" s="6" customFormat="1" hidden="1">
      <c r="A2690" s="87"/>
      <c r="G2690" s="3"/>
      <c r="J2690" s="7"/>
      <c r="L2690" s="20"/>
      <c r="M2690" s="72"/>
    </row>
    <row r="2691" spans="1:13" s="6" customFormat="1" hidden="1">
      <c r="A2691" s="87"/>
      <c r="G2691" s="3"/>
      <c r="J2691" s="7"/>
      <c r="L2691" s="20"/>
      <c r="M2691" s="72"/>
    </row>
    <row r="2692" spans="1:13" s="6" customFormat="1" hidden="1">
      <c r="A2692" s="87"/>
      <c r="G2692" s="3"/>
      <c r="J2692" s="7"/>
      <c r="L2692" s="20"/>
      <c r="M2692" s="72"/>
    </row>
    <row r="2693" spans="1:13" s="6" customFormat="1" hidden="1">
      <c r="A2693" s="87"/>
      <c r="G2693" s="3"/>
      <c r="J2693" s="7"/>
      <c r="L2693" s="20"/>
      <c r="M2693" s="72"/>
    </row>
    <row r="2694" spans="1:13" s="6" customFormat="1" hidden="1">
      <c r="A2694" s="87"/>
      <c r="G2694" s="3"/>
      <c r="J2694" s="7"/>
      <c r="L2694" s="20"/>
      <c r="M2694" s="72"/>
    </row>
    <row r="2695" spans="1:13" s="6" customFormat="1" hidden="1">
      <c r="A2695" s="87"/>
      <c r="G2695" s="3"/>
      <c r="J2695" s="7"/>
      <c r="L2695" s="20"/>
      <c r="M2695" s="72"/>
    </row>
    <row r="2696" spans="1:13" s="6" customFormat="1" hidden="1">
      <c r="A2696" s="87"/>
      <c r="G2696" s="3"/>
      <c r="J2696" s="7"/>
      <c r="L2696" s="20"/>
      <c r="M2696" s="72"/>
    </row>
    <row r="2697" spans="1:13" s="6" customFormat="1" hidden="1">
      <c r="A2697" s="87"/>
      <c r="G2697" s="3"/>
      <c r="J2697" s="7"/>
      <c r="L2697" s="20"/>
      <c r="M2697" s="72"/>
    </row>
    <row r="2698" spans="1:13" s="6" customFormat="1" hidden="1">
      <c r="A2698" s="87"/>
      <c r="G2698" s="3"/>
      <c r="J2698" s="7"/>
      <c r="L2698" s="20"/>
      <c r="M2698" s="72"/>
    </row>
    <row r="2699" spans="1:13" s="6" customFormat="1" hidden="1">
      <c r="A2699" s="87"/>
      <c r="G2699" s="3"/>
      <c r="J2699" s="7"/>
      <c r="L2699" s="20"/>
      <c r="M2699" s="72"/>
    </row>
    <row r="2700" spans="1:13" s="6" customFormat="1" hidden="1">
      <c r="A2700" s="87"/>
      <c r="G2700" s="3"/>
      <c r="J2700" s="7"/>
      <c r="L2700" s="20"/>
      <c r="M2700" s="72"/>
    </row>
    <row r="2701" spans="1:13" s="6" customFormat="1" hidden="1">
      <c r="A2701" s="87"/>
      <c r="G2701" s="3"/>
      <c r="J2701" s="7"/>
      <c r="L2701" s="20"/>
      <c r="M2701" s="72"/>
    </row>
    <row r="2702" spans="1:13" s="6" customFormat="1" hidden="1">
      <c r="A2702" s="87"/>
      <c r="G2702" s="3"/>
      <c r="J2702" s="7"/>
      <c r="L2702" s="20"/>
      <c r="M2702" s="72"/>
    </row>
    <row r="2703" spans="1:13" s="6" customFormat="1" hidden="1">
      <c r="A2703" s="87"/>
      <c r="G2703" s="3"/>
      <c r="J2703" s="7"/>
      <c r="L2703" s="20"/>
      <c r="M2703" s="72"/>
    </row>
    <row r="2704" spans="1:13" s="6" customFormat="1" hidden="1">
      <c r="A2704" s="87"/>
      <c r="G2704" s="3"/>
      <c r="J2704" s="7"/>
      <c r="L2704" s="20"/>
      <c r="M2704" s="72"/>
    </row>
    <row r="2705" spans="1:13" s="6" customFormat="1" hidden="1">
      <c r="A2705" s="87"/>
      <c r="G2705" s="3"/>
      <c r="J2705" s="7"/>
      <c r="L2705" s="20"/>
      <c r="M2705" s="72"/>
    </row>
    <row r="2706" spans="1:13" s="6" customFormat="1" hidden="1">
      <c r="A2706" s="87"/>
      <c r="G2706" s="3"/>
      <c r="J2706" s="7"/>
      <c r="L2706" s="20"/>
      <c r="M2706" s="72"/>
    </row>
    <row r="2707" spans="1:13" s="6" customFormat="1" hidden="1">
      <c r="A2707" s="87"/>
      <c r="G2707" s="3"/>
      <c r="J2707" s="7"/>
      <c r="L2707" s="20"/>
      <c r="M2707" s="72"/>
    </row>
    <row r="2708" spans="1:13" s="6" customFormat="1" hidden="1">
      <c r="A2708" s="87"/>
      <c r="G2708" s="3"/>
      <c r="J2708" s="7"/>
      <c r="L2708" s="20"/>
      <c r="M2708" s="72"/>
    </row>
    <row r="2709" spans="1:13" s="6" customFormat="1" hidden="1">
      <c r="A2709" s="87"/>
      <c r="G2709" s="3"/>
      <c r="J2709" s="7"/>
      <c r="L2709" s="20"/>
      <c r="M2709" s="72"/>
    </row>
    <row r="2710" spans="1:13" s="6" customFormat="1" hidden="1">
      <c r="A2710" s="87"/>
      <c r="G2710" s="3"/>
      <c r="J2710" s="7"/>
      <c r="L2710" s="20"/>
      <c r="M2710" s="72"/>
    </row>
    <row r="2711" spans="1:13" s="6" customFormat="1" hidden="1">
      <c r="A2711" s="87"/>
      <c r="G2711" s="3"/>
      <c r="J2711" s="7"/>
      <c r="L2711" s="20"/>
      <c r="M2711" s="72"/>
    </row>
    <row r="2712" spans="1:13" s="6" customFormat="1" hidden="1">
      <c r="A2712" s="87"/>
      <c r="G2712" s="3"/>
      <c r="J2712" s="7"/>
      <c r="L2712" s="20"/>
      <c r="M2712" s="72"/>
    </row>
    <row r="2713" spans="1:13" s="6" customFormat="1" hidden="1">
      <c r="A2713" s="87"/>
      <c r="G2713" s="3"/>
      <c r="J2713" s="7"/>
      <c r="L2713" s="20"/>
      <c r="M2713" s="72"/>
    </row>
    <row r="2714" spans="1:13" s="6" customFormat="1" hidden="1">
      <c r="A2714" s="87"/>
      <c r="G2714" s="3"/>
      <c r="J2714" s="7"/>
      <c r="L2714" s="20"/>
      <c r="M2714" s="72"/>
    </row>
    <row r="2715" spans="1:13" s="6" customFormat="1" hidden="1">
      <c r="A2715" s="87"/>
      <c r="G2715" s="3"/>
      <c r="J2715" s="7"/>
      <c r="L2715" s="20"/>
      <c r="M2715" s="72"/>
    </row>
    <row r="2716" spans="1:13" s="6" customFormat="1" hidden="1">
      <c r="A2716" s="87"/>
      <c r="G2716" s="3"/>
      <c r="J2716" s="7"/>
      <c r="L2716" s="20"/>
      <c r="M2716" s="72"/>
    </row>
    <row r="2717" spans="1:13" s="6" customFormat="1" hidden="1">
      <c r="A2717" s="87"/>
      <c r="G2717" s="3"/>
      <c r="J2717" s="7"/>
      <c r="L2717" s="20"/>
      <c r="M2717" s="72"/>
    </row>
    <row r="2718" spans="1:13" s="6" customFormat="1" hidden="1">
      <c r="A2718" s="87"/>
      <c r="G2718" s="3"/>
      <c r="J2718" s="7"/>
      <c r="L2718" s="20"/>
      <c r="M2718" s="72"/>
    </row>
    <row r="2719" spans="1:13" s="6" customFormat="1" hidden="1">
      <c r="A2719" s="87"/>
      <c r="G2719" s="3"/>
      <c r="J2719" s="7"/>
      <c r="L2719" s="20"/>
      <c r="M2719" s="72"/>
    </row>
    <row r="2720" spans="1:13" s="6" customFormat="1" hidden="1">
      <c r="A2720" s="87"/>
      <c r="G2720" s="3"/>
      <c r="J2720" s="7"/>
      <c r="L2720" s="20"/>
      <c r="M2720" s="72"/>
    </row>
    <row r="2721" spans="1:13" s="6" customFormat="1" hidden="1">
      <c r="A2721" s="87"/>
      <c r="G2721" s="3"/>
      <c r="J2721" s="7"/>
      <c r="L2721" s="20"/>
      <c r="M2721" s="72"/>
    </row>
    <row r="2722" spans="1:13" s="6" customFormat="1" hidden="1">
      <c r="A2722" s="87"/>
      <c r="G2722" s="3"/>
      <c r="J2722" s="7"/>
      <c r="L2722" s="20"/>
      <c r="M2722" s="72"/>
    </row>
    <row r="2723" spans="1:13" s="6" customFormat="1" hidden="1">
      <c r="A2723" s="87"/>
      <c r="G2723" s="3"/>
      <c r="J2723" s="7"/>
      <c r="L2723" s="20"/>
      <c r="M2723" s="72"/>
    </row>
    <row r="2724" spans="1:13" s="6" customFormat="1" hidden="1">
      <c r="A2724" s="87"/>
      <c r="G2724" s="3"/>
      <c r="J2724" s="7"/>
      <c r="L2724" s="20"/>
      <c r="M2724" s="72"/>
    </row>
    <row r="2725" spans="1:13" s="6" customFormat="1" hidden="1">
      <c r="A2725" s="87"/>
      <c r="G2725" s="3"/>
      <c r="J2725" s="7"/>
      <c r="L2725" s="20"/>
      <c r="M2725" s="72"/>
    </row>
    <row r="2726" spans="1:13" s="6" customFormat="1" hidden="1">
      <c r="A2726" s="87"/>
      <c r="G2726" s="3"/>
      <c r="J2726" s="7"/>
      <c r="L2726" s="20"/>
      <c r="M2726" s="72"/>
    </row>
    <row r="2727" spans="1:13" s="6" customFormat="1" hidden="1">
      <c r="A2727" s="87"/>
      <c r="G2727" s="3"/>
      <c r="J2727" s="7"/>
      <c r="L2727" s="20"/>
      <c r="M2727" s="72"/>
    </row>
    <row r="2728" spans="1:13" s="6" customFormat="1" hidden="1">
      <c r="A2728" s="87"/>
      <c r="G2728" s="3"/>
      <c r="J2728" s="7"/>
      <c r="L2728" s="20"/>
      <c r="M2728" s="72"/>
    </row>
    <row r="2729" spans="1:13" s="6" customFormat="1" hidden="1">
      <c r="A2729" s="87"/>
      <c r="G2729" s="3"/>
      <c r="J2729" s="7"/>
      <c r="L2729" s="20"/>
      <c r="M2729" s="72"/>
    </row>
    <row r="2730" spans="1:13" s="6" customFormat="1" hidden="1">
      <c r="A2730" s="87"/>
      <c r="G2730" s="3"/>
      <c r="J2730" s="7"/>
      <c r="L2730" s="20"/>
      <c r="M2730" s="72"/>
    </row>
    <row r="2731" spans="1:13" s="6" customFormat="1" hidden="1">
      <c r="A2731" s="87"/>
      <c r="G2731" s="3"/>
      <c r="J2731" s="7"/>
      <c r="L2731" s="20"/>
      <c r="M2731" s="72"/>
    </row>
    <row r="2732" spans="1:13" s="6" customFormat="1" hidden="1">
      <c r="A2732" s="87"/>
      <c r="G2732" s="3"/>
      <c r="J2732" s="7"/>
      <c r="L2732" s="20"/>
      <c r="M2732" s="72"/>
    </row>
    <row r="2733" spans="1:13" s="6" customFormat="1" hidden="1">
      <c r="A2733" s="87"/>
      <c r="G2733" s="3"/>
      <c r="J2733" s="7"/>
      <c r="L2733" s="20"/>
      <c r="M2733" s="72"/>
    </row>
    <row r="2734" spans="1:13" s="6" customFormat="1" hidden="1">
      <c r="A2734" s="87"/>
      <c r="G2734" s="3"/>
      <c r="J2734" s="7"/>
      <c r="L2734" s="20"/>
      <c r="M2734" s="72"/>
    </row>
    <row r="2735" spans="1:13" s="6" customFormat="1" hidden="1">
      <c r="A2735" s="87"/>
      <c r="G2735" s="3"/>
      <c r="J2735" s="7"/>
      <c r="L2735" s="20"/>
      <c r="M2735" s="72"/>
    </row>
    <row r="2736" spans="1:13" s="6" customFormat="1" hidden="1">
      <c r="A2736" s="87"/>
      <c r="G2736" s="3"/>
      <c r="J2736" s="7"/>
      <c r="L2736" s="20"/>
      <c r="M2736" s="72"/>
    </row>
    <row r="2737" spans="1:13" s="6" customFormat="1" hidden="1">
      <c r="A2737" s="87"/>
      <c r="G2737" s="3"/>
      <c r="J2737" s="7"/>
      <c r="L2737" s="20"/>
      <c r="M2737" s="72"/>
    </row>
    <row r="2738" spans="1:13" s="6" customFormat="1" hidden="1">
      <c r="A2738" s="87"/>
      <c r="G2738" s="3"/>
      <c r="J2738" s="7"/>
      <c r="L2738" s="20"/>
      <c r="M2738" s="72"/>
    </row>
    <row r="2739" spans="1:13" s="6" customFormat="1" hidden="1">
      <c r="A2739" s="87"/>
      <c r="G2739" s="3"/>
      <c r="J2739" s="7"/>
      <c r="L2739" s="20"/>
      <c r="M2739" s="72"/>
    </row>
    <row r="2740" spans="1:13" s="6" customFormat="1" hidden="1">
      <c r="A2740" s="87"/>
      <c r="G2740" s="3"/>
      <c r="J2740" s="7"/>
      <c r="L2740" s="20"/>
      <c r="M2740" s="72"/>
    </row>
    <row r="2741" spans="1:13" s="6" customFormat="1" hidden="1">
      <c r="A2741" s="87"/>
      <c r="G2741" s="3"/>
      <c r="J2741" s="7"/>
      <c r="L2741" s="20"/>
      <c r="M2741" s="72"/>
    </row>
    <row r="2742" spans="1:13" s="6" customFormat="1" hidden="1">
      <c r="A2742" s="87"/>
      <c r="G2742" s="3"/>
      <c r="J2742" s="7"/>
      <c r="L2742" s="20"/>
      <c r="M2742" s="72"/>
    </row>
    <row r="2743" spans="1:13" s="6" customFormat="1" hidden="1">
      <c r="A2743" s="87"/>
      <c r="G2743" s="3"/>
      <c r="J2743" s="7"/>
      <c r="L2743" s="20"/>
      <c r="M2743" s="72"/>
    </row>
    <row r="2744" spans="1:13" s="6" customFormat="1" hidden="1">
      <c r="A2744" s="87"/>
      <c r="G2744" s="3"/>
      <c r="J2744" s="7"/>
      <c r="L2744" s="20"/>
      <c r="M2744" s="72"/>
    </row>
    <row r="2745" spans="1:13" s="6" customFormat="1" hidden="1">
      <c r="A2745" s="87"/>
      <c r="G2745" s="3"/>
      <c r="J2745" s="7"/>
      <c r="L2745" s="20"/>
      <c r="M2745" s="72"/>
    </row>
    <row r="2746" spans="1:13" s="6" customFormat="1" hidden="1">
      <c r="A2746" s="87"/>
      <c r="G2746" s="3"/>
      <c r="J2746" s="7"/>
      <c r="L2746" s="20"/>
      <c r="M2746" s="72"/>
    </row>
    <row r="2747" spans="1:13" s="6" customFormat="1" hidden="1">
      <c r="A2747" s="87"/>
      <c r="G2747" s="3"/>
      <c r="J2747" s="7"/>
      <c r="L2747" s="20"/>
      <c r="M2747" s="72"/>
    </row>
    <row r="2748" spans="1:13" s="6" customFormat="1" hidden="1">
      <c r="A2748" s="87"/>
      <c r="G2748" s="3"/>
      <c r="J2748" s="7"/>
      <c r="L2748" s="20"/>
      <c r="M2748" s="72"/>
    </row>
    <row r="2749" spans="1:13" s="6" customFormat="1" hidden="1">
      <c r="A2749" s="87"/>
      <c r="G2749" s="3"/>
      <c r="J2749" s="7"/>
      <c r="L2749" s="20"/>
      <c r="M2749" s="72"/>
    </row>
    <row r="2750" spans="1:13" s="6" customFormat="1" hidden="1">
      <c r="A2750" s="87"/>
      <c r="G2750" s="3"/>
      <c r="J2750" s="7"/>
      <c r="L2750" s="20"/>
      <c r="M2750" s="72"/>
    </row>
    <row r="2751" spans="1:13" s="6" customFormat="1" hidden="1">
      <c r="A2751" s="87"/>
      <c r="G2751" s="3"/>
      <c r="J2751" s="7"/>
      <c r="L2751" s="20"/>
      <c r="M2751" s="72"/>
    </row>
    <row r="2752" spans="1:13" s="6" customFormat="1" hidden="1">
      <c r="A2752" s="87"/>
      <c r="G2752" s="3"/>
      <c r="J2752" s="7"/>
      <c r="L2752" s="20"/>
      <c r="M2752" s="72"/>
    </row>
    <row r="2753" spans="1:13" s="6" customFormat="1" hidden="1">
      <c r="A2753" s="87"/>
      <c r="G2753" s="3"/>
      <c r="J2753" s="7"/>
      <c r="L2753" s="20"/>
      <c r="M2753" s="72"/>
    </row>
    <row r="2754" spans="1:13" s="6" customFormat="1" hidden="1">
      <c r="A2754" s="87"/>
      <c r="G2754" s="3"/>
      <c r="J2754" s="7"/>
      <c r="L2754" s="20"/>
      <c r="M2754" s="72"/>
    </row>
    <row r="2755" spans="1:13" s="6" customFormat="1" hidden="1">
      <c r="A2755" s="87"/>
      <c r="G2755" s="3"/>
      <c r="J2755" s="7"/>
      <c r="L2755" s="20"/>
      <c r="M2755" s="72"/>
    </row>
    <row r="2756" spans="1:13" s="6" customFormat="1" hidden="1">
      <c r="A2756" s="87"/>
      <c r="G2756" s="3"/>
      <c r="J2756" s="7"/>
      <c r="L2756" s="20"/>
      <c r="M2756" s="72"/>
    </row>
    <row r="2757" spans="1:13" s="6" customFormat="1" hidden="1">
      <c r="A2757" s="87"/>
      <c r="G2757" s="3"/>
      <c r="J2757" s="7"/>
      <c r="L2757" s="20"/>
      <c r="M2757" s="72"/>
    </row>
    <row r="2758" spans="1:13" s="6" customFormat="1" hidden="1">
      <c r="A2758" s="87"/>
      <c r="G2758" s="3"/>
      <c r="J2758" s="7"/>
      <c r="L2758" s="20"/>
      <c r="M2758" s="72"/>
    </row>
    <row r="2759" spans="1:13" s="6" customFormat="1" hidden="1">
      <c r="A2759" s="87"/>
      <c r="G2759" s="3"/>
      <c r="J2759" s="7"/>
      <c r="L2759" s="20"/>
      <c r="M2759" s="72"/>
    </row>
    <row r="2760" spans="1:13" s="6" customFormat="1" hidden="1">
      <c r="A2760" s="87"/>
      <c r="G2760" s="3"/>
      <c r="J2760" s="7"/>
      <c r="L2760" s="20"/>
      <c r="M2760" s="72"/>
    </row>
    <row r="2761" spans="1:13" s="6" customFormat="1" hidden="1">
      <c r="A2761" s="87"/>
      <c r="G2761" s="3"/>
      <c r="J2761" s="7"/>
      <c r="L2761" s="20"/>
      <c r="M2761" s="72"/>
    </row>
    <row r="2762" spans="1:13" s="6" customFormat="1" hidden="1">
      <c r="A2762" s="87"/>
      <c r="G2762" s="3"/>
      <c r="J2762" s="7"/>
      <c r="L2762" s="20"/>
      <c r="M2762" s="72"/>
    </row>
    <row r="2763" spans="1:13" s="6" customFormat="1" hidden="1">
      <c r="A2763" s="87"/>
      <c r="G2763" s="3"/>
      <c r="J2763" s="7"/>
      <c r="L2763" s="20"/>
      <c r="M2763" s="72"/>
    </row>
    <row r="2764" spans="1:13" s="6" customFormat="1" hidden="1">
      <c r="A2764" s="87"/>
      <c r="G2764" s="3"/>
      <c r="J2764" s="7"/>
      <c r="L2764" s="20"/>
      <c r="M2764" s="72"/>
    </row>
    <row r="2765" spans="1:13" s="6" customFormat="1" hidden="1">
      <c r="A2765" s="87"/>
      <c r="G2765" s="3"/>
      <c r="J2765" s="7"/>
      <c r="L2765" s="20"/>
      <c r="M2765" s="72"/>
    </row>
    <row r="2766" spans="1:13" s="6" customFormat="1" hidden="1">
      <c r="A2766" s="87"/>
      <c r="G2766" s="3"/>
      <c r="J2766" s="7"/>
      <c r="L2766" s="20"/>
      <c r="M2766" s="72"/>
    </row>
    <row r="2767" spans="1:13" s="6" customFormat="1" hidden="1">
      <c r="A2767" s="87"/>
      <c r="G2767" s="3"/>
      <c r="J2767" s="7"/>
      <c r="L2767" s="20"/>
      <c r="M2767" s="72"/>
    </row>
    <row r="2768" spans="1:13" s="6" customFormat="1" hidden="1">
      <c r="A2768" s="87"/>
      <c r="G2768" s="3"/>
      <c r="J2768" s="7"/>
      <c r="L2768" s="20"/>
      <c r="M2768" s="72"/>
    </row>
    <row r="2769" spans="1:13" s="6" customFormat="1" hidden="1">
      <c r="A2769" s="87"/>
      <c r="G2769" s="3"/>
      <c r="J2769" s="7"/>
      <c r="L2769" s="20"/>
      <c r="M2769" s="72"/>
    </row>
    <row r="2770" spans="1:13" s="6" customFormat="1" hidden="1">
      <c r="A2770" s="87"/>
      <c r="G2770" s="3"/>
      <c r="J2770" s="7"/>
      <c r="L2770" s="20"/>
      <c r="M2770" s="72"/>
    </row>
    <row r="2771" spans="1:13" s="6" customFormat="1" hidden="1">
      <c r="A2771" s="87"/>
      <c r="G2771" s="3"/>
      <c r="J2771" s="7"/>
      <c r="L2771" s="20"/>
      <c r="M2771" s="72"/>
    </row>
    <row r="2772" spans="1:13" s="6" customFormat="1" hidden="1">
      <c r="A2772" s="87"/>
      <c r="G2772" s="3"/>
      <c r="J2772" s="7"/>
      <c r="L2772" s="20"/>
      <c r="M2772" s="72"/>
    </row>
    <row r="2773" spans="1:13" s="6" customFormat="1" hidden="1">
      <c r="A2773" s="87"/>
      <c r="G2773" s="3"/>
      <c r="J2773" s="7"/>
      <c r="L2773" s="20"/>
      <c r="M2773" s="72"/>
    </row>
    <row r="2774" spans="1:13" s="6" customFormat="1" hidden="1">
      <c r="A2774" s="87"/>
      <c r="G2774" s="3"/>
      <c r="J2774" s="7"/>
      <c r="L2774" s="20"/>
      <c r="M2774" s="72"/>
    </row>
    <row r="2775" spans="1:13" s="6" customFormat="1" hidden="1">
      <c r="A2775" s="87"/>
      <c r="G2775" s="3"/>
      <c r="J2775" s="7"/>
      <c r="L2775" s="20"/>
      <c r="M2775" s="72"/>
    </row>
    <row r="2776" spans="1:13" s="6" customFormat="1" hidden="1">
      <c r="A2776" s="87"/>
      <c r="G2776" s="3"/>
      <c r="J2776" s="7"/>
      <c r="L2776" s="20"/>
      <c r="M2776" s="72"/>
    </row>
    <row r="2777" spans="1:13" s="6" customFormat="1" hidden="1">
      <c r="A2777" s="87"/>
      <c r="G2777" s="3"/>
      <c r="J2777" s="7"/>
      <c r="L2777" s="20"/>
      <c r="M2777" s="72"/>
    </row>
    <row r="2778" spans="1:13" s="6" customFormat="1" hidden="1">
      <c r="A2778" s="87"/>
      <c r="G2778" s="3"/>
      <c r="J2778" s="7"/>
      <c r="L2778" s="20"/>
      <c r="M2778" s="72"/>
    </row>
    <row r="2779" spans="1:13" s="6" customFormat="1" hidden="1">
      <c r="A2779" s="87"/>
      <c r="G2779" s="3"/>
      <c r="J2779" s="7"/>
      <c r="L2779" s="20"/>
      <c r="M2779" s="72"/>
    </row>
    <row r="2780" spans="1:13" s="6" customFormat="1" hidden="1">
      <c r="A2780" s="87"/>
      <c r="G2780" s="3"/>
      <c r="J2780" s="7"/>
      <c r="L2780" s="20"/>
      <c r="M2780" s="72"/>
    </row>
    <row r="2781" spans="1:13" s="6" customFormat="1" hidden="1">
      <c r="A2781" s="87"/>
      <c r="G2781" s="3"/>
      <c r="J2781" s="7"/>
      <c r="L2781" s="20"/>
      <c r="M2781" s="72"/>
    </row>
    <row r="2782" spans="1:13" s="6" customFormat="1" hidden="1">
      <c r="A2782" s="87"/>
      <c r="G2782" s="3"/>
      <c r="J2782" s="7"/>
      <c r="L2782" s="20"/>
      <c r="M2782" s="72"/>
    </row>
    <row r="2783" spans="1:13" s="6" customFormat="1" hidden="1">
      <c r="A2783" s="87"/>
      <c r="G2783" s="3"/>
      <c r="J2783" s="7"/>
      <c r="L2783" s="20"/>
      <c r="M2783" s="72"/>
    </row>
    <row r="2784" spans="1:13" s="6" customFormat="1" hidden="1">
      <c r="A2784" s="87"/>
      <c r="G2784" s="3"/>
      <c r="J2784" s="7"/>
      <c r="L2784" s="20"/>
      <c r="M2784" s="72"/>
    </row>
    <row r="2785" spans="1:13" s="6" customFormat="1" hidden="1">
      <c r="A2785" s="87"/>
      <c r="G2785" s="3"/>
      <c r="J2785" s="7"/>
      <c r="L2785" s="20"/>
      <c r="M2785" s="72"/>
    </row>
    <row r="2786" spans="1:13" s="6" customFormat="1" hidden="1">
      <c r="A2786" s="87"/>
      <c r="G2786" s="3"/>
      <c r="J2786" s="7"/>
      <c r="L2786" s="20"/>
      <c r="M2786" s="72"/>
    </row>
    <row r="2787" spans="1:13" s="6" customFormat="1" hidden="1">
      <c r="A2787" s="87"/>
      <c r="G2787" s="3"/>
      <c r="J2787" s="7"/>
      <c r="L2787" s="20"/>
      <c r="M2787" s="72"/>
    </row>
    <row r="2788" spans="1:13" s="6" customFormat="1" hidden="1">
      <c r="A2788" s="87"/>
      <c r="G2788" s="3"/>
      <c r="J2788" s="7"/>
      <c r="L2788" s="20"/>
      <c r="M2788" s="72"/>
    </row>
    <row r="2789" spans="1:13" s="6" customFormat="1" hidden="1">
      <c r="A2789" s="87"/>
      <c r="G2789" s="3"/>
      <c r="J2789" s="7"/>
      <c r="L2789" s="20"/>
      <c r="M2789" s="72"/>
    </row>
    <row r="2790" spans="1:13" s="6" customFormat="1" hidden="1">
      <c r="A2790" s="87"/>
      <c r="G2790" s="3"/>
      <c r="J2790" s="7"/>
      <c r="L2790" s="20"/>
      <c r="M2790" s="72"/>
    </row>
    <row r="2791" spans="1:13" s="6" customFormat="1" hidden="1">
      <c r="A2791" s="87"/>
      <c r="G2791" s="3"/>
      <c r="J2791" s="7"/>
      <c r="L2791" s="20"/>
      <c r="M2791" s="72"/>
    </row>
    <row r="2792" spans="1:13" s="6" customFormat="1" hidden="1">
      <c r="A2792" s="87"/>
      <c r="G2792" s="3"/>
      <c r="J2792" s="7"/>
      <c r="L2792" s="20"/>
      <c r="M2792" s="72"/>
    </row>
    <row r="2793" spans="1:13" s="6" customFormat="1" hidden="1">
      <c r="A2793" s="87"/>
      <c r="G2793" s="3"/>
      <c r="J2793" s="7"/>
      <c r="L2793" s="20"/>
      <c r="M2793" s="72"/>
    </row>
    <row r="2794" spans="1:13" s="6" customFormat="1" hidden="1">
      <c r="A2794" s="87"/>
      <c r="G2794" s="3"/>
      <c r="J2794" s="7"/>
      <c r="L2794" s="20"/>
      <c r="M2794" s="72"/>
    </row>
    <row r="2795" spans="1:13" s="6" customFormat="1" hidden="1">
      <c r="A2795" s="87"/>
      <c r="G2795" s="3"/>
      <c r="J2795" s="7"/>
      <c r="L2795" s="20"/>
      <c r="M2795" s="72"/>
    </row>
    <row r="2796" spans="1:13" s="6" customFormat="1" hidden="1">
      <c r="A2796" s="87"/>
      <c r="G2796" s="3"/>
      <c r="J2796" s="7"/>
      <c r="L2796" s="20"/>
      <c r="M2796" s="72"/>
    </row>
    <row r="2797" spans="1:13" s="6" customFormat="1" hidden="1">
      <c r="A2797" s="87"/>
      <c r="G2797" s="3"/>
      <c r="J2797" s="7"/>
      <c r="L2797" s="20"/>
      <c r="M2797" s="72"/>
    </row>
    <row r="2798" spans="1:13" s="6" customFormat="1" hidden="1">
      <c r="A2798" s="87"/>
      <c r="G2798" s="3"/>
      <c r="J2798" s="7"/>
      <c r="L2798" s="20"/>
      <c r="M2798" s="72"/>
    </row>
    <row r="2799" spans="1:13" s="6" customFormat="1" hidden="1">
      <c r="A2799" s="87"/>
      <c r="G2799" s="3"/>
      <c r="J2799" s="7"/>
      <c r="L2799" s="20"/>
      <c r="M2799" s="72"/>
    </row>
    <row r="2800" spans="1:13" s="6" customFormat="1" hidden="1">
      <c r="A2800" s="87"/>
      <c r="G2800" s="3"/>
      <c r="J2800" s="7"/>
      <c r="L2800" s="20"/>
      <c r="M2800" s="72"/>
    </row>
    <row r="2801" spans="1:13" s="6" customFormat="1" hidden="1">
      <c r="A2801" s="87"/>
      <c r="G2801" s="3"/>
      <c r="J2801" s="7"/>
      <c r="L2801" s="20"/>
      <c r="M2801" s="72"/>
    </row>
    <row r="2802" spans="1:13" s="6" customFormat="1" hidden="1">
      <c r="A2802" s="87"/>
      <c r="G2802" s="3"/>
      <c r="J2802" s="7"/>
      <c r="L2802" s="20"/>
      <c r="M2802" s="72"/>
    </row>
    <row r="2803" spans="1:13" s="6" customFormat="1" hidden="1">
      <c r="A2803" s="87"/>
      <c r="G2803" s="3"/>
      <c r="J2803" s="7"/>
      <c r="L2803" s="20"/>
      <c r="M2803" s="72"/>
    </row>
    <row r="2804" spans="1:13" s="6" customFormat="1" hidden="1">
      <c r="A2804" s="87"/>
      <c r="G2804" s="3"/>
      <c r="J2804" s="7"/>
      <c r="L2804" s="20"/>
      <c r="M2804" s="72"/>
    </row>
    <row r="2805" spans="1:13" s="6" customFormat="1" hidden="1">
      <c r="A2805" s="87"/>
      <c r="G2805" s="3"/>
      <c r="J2805" s="7"/>
      <c r="L2805" s="20"/>
      <c r="M2805" s="72"/>
    </row>
    <row r="2806" spans="1:13" s="6" customFormat="1" hidden="1">
      <c r="A2806" s="87"/>
      <c r="G2806" s="3"/>
      <c r="J2806" s="7"/>
      <c r="L2806" s="20"/>
      <c r="M2806" s="72"/>
    </row>
    <row r="2807" spans="1:13" s="6" customFormat="1" hidden="1">
      <c r="A2807" s="87"/>
      <c r="G2807" s="3"/>
      <c r="J2807" s="7"/>
      <c r="L2807" s="20"/>
      <c r="M2807" s="72"/>
    </row>
    <row r="2808" spans="1:13" s="6" customFormat="1" hidden="1">
      <c r="A2808" s="87"/>
      <c r="G2808" s="3"/>
      <c r="J2808" s="7"/>
      <c r="L2808" s="20"/>
      <c r="M2808" s="72"/>
    </row>
    <row r="2809" spans="1:13" s="6" customFormat="1" hidden="1">
      <c r="A2809" s="87"/>
      <c r="G2809" s="3"/>
      <c r="J2809" s="7"/>
      <c r="L2809" s="20"/>
      <c r="M2809" s="72"/>
    </row>
    <row r="2810" spans="1:13" s="6" customFormat="1" hidden="1">
      <c r="A2810" s="87"/>
      <c r="G2810" s="3"/>
      <c r="J2810" s="7"/>
      <c r="L2810" s="20"/>
      <c r="M2810" s="72"/>
    </row>
    <row r="2811" spans="1:13" s="6" customFormat="1" hidden="1">
      <c r="A2811" s="87"/>
      <c r="G2811" s="3"/>
      <c r="J2811" s="7"/>
      <c r="L2811" s="20"/>
      <c r="M2811" s="72"/>
    </row>
    <row r="2812" spans="1:13" s="6" customFormat="1" hidden="1">
      <c r="A2812" s="87"/>
      <c r="G2812" s="3"/>
      <c r="J2812" s="7"/>
      <c r="L2812" s="20"/>
      <c r="M2812" s="72"/>
    </row>
    <row r="2813" spans="1:13" s="6" customFormat="1" hidden="1">
      <c r="A2813" s="87"/>
      <c r="G2813" s="3"/>
      <c r="J2813" s="7"/>
      <c r="L2813" s="20"/>
      <c r="M2813" s="72"/>
    </row>
    <row r="2814" spans="1:13" s="6" customFormat="1" hidden="1">
      <c r="A2814" s="87"/>
      <c r="G2814" s="3"/>
      <c r="J2814" s="7"/>
      <c r="L2814" s="20"/>
      <c r="M2814" s="72"/>
    </row>
    <row r="2815" spans="1:13" s="6" customFormat="1" hidden="1">
      <c r="A2815" s="87"/>
      <c r="G2815" s="3"/>
      <c r="J2815" s="7"/>
      <c r="L2815" s="20"/>
      <c r="M2815" s="72"/>
    </row>
    <row r="2816" spans="1:13" s="6" customFormat="1" hidden="1">
      <c r="A2816" s="87"/>
      <c r="G2816" s="3"/>
      <c r="J2816" s="7"/>
      <c r="L2816" s="20"/>
      <c r="M2816" s="72"/>
    </row>
    <row r="2817" spans="1:13" s="6" customFormat="1" hidden="1">
      <c r="A2817" s="87"/>
      <c r="G2817" s="3"/>
      <c r="J2817" s="7"/>
      <c r="L2817" s="20"/>
      <c r="M2817" s="72"/>
    </row>
    <row r="2818" spans="1:13" s="6" customFormat="1" hidden="1">
      <c r="A2818" s="87"/>
      <c r="G2818" s="3"/>
      <c r="J2818" s="7"/>
      <c r="L2818" s="20"/>
      <c r="M2818" s="72"/>
    </row>
    <row r="2819" spans="1:13" s="6" customFormat="1" hidden="1">
      <c r="A2819" s="87"/>
      <c r="G2819" s="3"/>
      <c r="J2819" s="7"/>
      <c r="L2819" s="20"/>
      <c r="M2819" s="72"/>
    </row>
    <row r="2820" spans="1:13" s="6" customFormat="1" hidden="1">
      <c r="A2820" s="87"/>
      <c r="G2820" s="3"/>
      <c r="J2820" s="7"/>
      <c r="L2820" s="20"/>
      <c r="M2820" s="72"/>
    </row>
    <row r="2821" spans="1:13" s="6" customFormat="1" hidden="1">
      <c r="A2821" s="87"/>
      <c r="G2821" s="3"/>
      <c r="J2821" s="7"/>
      <c r="L2821" s="20"/>
      <c r="M2821" s="72"/>
    </row>
    <row r="2822" spans="1:13" s="6" customFormat="1" hidden="1">
      <c r="A2822" s="87"/>
      <c r="G2822" s="3"/>
      <c r="J2822" s="7"/>
      <c r="L2822" s="20"/>
      <c r="M2822" s="72"/>
    </row>
    <row r="2823" spans="1:13" s="6" customFormat="1" hidden="1">
      <c r="A2823" s="87"/>
      <c r="G2823" s="3"/>
      <c r="J2823" s="7"/>
      <c r="L2823" s="20"/>
      <c r="M2823" s="72"/>
    </row>
    <row r="2824" spans="1:13" s="6" customFormat="1" hidden="1">
      <c r="A2824" s="87"/>
      <c r="G2824" s="3"/>
      <c r="J2824" s="7"/>
      <c r="L2824" s="20"/>
      <c r="M2824" s="72"/>
    </row>
    <row r="2825" spans="1:13" s="6" customFormat="1" hidden="1">
      <c r="A2825" s="87"/>
      <c r="G2825" s="3"/>
      <c r="J2825" s="7"/>
      <c r="L2825" s="20"/>
      <c r="M2825" s="72"/>
    </row>
    <row r="2826" spans="1:13" s="6" customFormat="1" hidden="1">
      <c r="A2826" s="87"/>
      <c r="G2826" s="3"/>
      <c r="J2826" s="7"/>
      <c r="L2826" s="20"/>
      <c r="M2826" s="72"/>
    </row>
    <row r="2827" spans="1:13" s="6" customFormat="1" hidden="1">
      <c r="A2827" s="87"/>
      <c r="G2827" s="3"/>
      <c r="J2827" s="7"/>
      <c r="L2827" s="20"/>
      <c r="M2827" s="72"/>
    </row>
    <row r="2828" spans="1:13" s="6" customFormat="1" hidden="1">
      <c r="A2828" s="87"/>
      <c r="G2828" s="3"/>
      <c r="J2828" s="7"/>
      <c r="L2828" s="20"/>
      <c r="M2828" s="72"/>
    </row>
    <row r="2829" spans="1:13" s="6" customFormat="1" hidden="1">
      <c r="A2829" s="87"/>
      <c r="G2829" s="3"/>
      <c r="J2829" s="7"/>
      <c r="L2829" s="20"/>
      <c r="M2829" s="72"/>
    </row>
    <row r="2830" spans="1:13" s="6" customFormat="1" hidden="1">
      <c r="A2830" s="87"/>
      <c r="G2830" s="3"/>
      <c r="J2830" s="7"/>
      <c r="L2830" s="20"/>
      <c r="M2830" s="72"/>
    </row>
    <row r="2831" spans="1:13" s="6" customFormat="1" hidden="1">
      <c r="A2831" s="87"/>
      <c r="G2831" s="3"/>
      <c r="J2831" s="7"/>
      <c r="L2831" s="20"/>
      <c r="M2831" s="72"/>
    </row>
    <row r="2832" spans="1:13" s="6" customFormat="1" hidden="1">
      <c r="A2832" s="87"/>
      <c r="G2832" s="3"/>
      <c r="J2832" s="7"/>
      <c r="L2832" s="20"/>
      <c r="M2832" s="72"/>
    </row>
    <row r="2833" spans="1:13" s="6" customFormat="1" hidden="1">
      <c r="A2833" s="87"/>
      <c r="G2833" s="3"/>
      <c r="J2833" s="7"/>
      <c r="L2833" s="20"/>
      <c r="M2833" s="72"/>
    </row>
    <row r="2834" spans="1:13" s="6" customFormat="1" hidden="1">
      <c r="A2834" s="87"/>
      <c r="G2834" s="3"/>
      <c r="J2834" s="7"/>
      <c r="L2834" s="20"/>
      <c r="M2834" s="72"/>
    </row>
    <row r="2835" spans="1:13" s="6" customFormat="1" hidden="1">
      <c r="A2835" s="87"/>
      <c r="G2835" s="3"/>
      <c r="J2835" s="7"/>
      <c r="L2835" s="20"/>
      <c r="M2835" s="72"/>
    </row>
    <row r="2836" spans="1:13" s="6" customFormat="1" hidden="1">
      <c r="A2836" s="87"/>
      <c r="G2836" s="3"/>
      <c r="J2836" s="7"/>
      <c r="L2836" s="20"/>
      <c r="M2836" s="72"/>
    </row>
    <row r="2837" spans="1:13" s="6" customFormat="1" hidden="1">
      <c r="A2837" s="87"/>
      <c r="G2837" s="3"/>
      <c r="J2837" s="7"/>
      <c r="L2837" s="20"/>
      <c r="M2837" s="72"/>
    </row>
    <row r="2838" spans="1:13" s="6" customFormat="1" hidden="1">
      <c r="A2838" s="87"/>
      <c r="G2838" s="3"/>
      <c r="J2838" s="7"/>
      <c r="L2838" s="20"/>
      <c r="M2838" s="72"/>
    </row>
    <row r="2839" spans="1:13" s="6" customFormat="1" hidden="1">
      <c r="A2839" s="87"/>
      <c r="G2839" s="3"/>
      <c r="J2839" s="7"/>
      <c r="L2839" s="20"/>
      <c r="M2839" s="72"/>
    </row>
    <row r="2840" spans="1:13" s="6" customFormat="1" hidden="1">
      <c r="A2840" s="87"/>
      <c r="G2840" s="3"/>
      <c r="J2840" s="7"/>
      <c r="L2840" s="20"/>
      <c r="M2840" s="72"/>
    </row>
    <row r="2841" spans="1:13" s="6" customFormat="1" hidden="1">
      <c r="A2841" s="87"/>
      <c r="G2841" s="3"/>
      <c r="J2841" s="7"/>
      <c r="L2841" s="20"/>
      <c r="M2841" s="72"/>
    </row>
    <row r="2842" spans="1:13" s="6" customFormat="1" hidden="1">
      <c r="A2842" s="87"/>
      <c r="G2842" s="3"/>
      <c r="J2842" s="7"/>
      <c r="L2842" s="20"/>
      <c r="M2842" s="72"/>
    </row>
    <row r="2843" spans="1:13" s="6" customFormat="1" hidden="1">
      <c r="A2843" s="87"/>
      <c r="G2843" s="3"/>
      <c r="J2843" s="7"/>
      <c r="L2843" s="20"/>
      <c r="M2843" s="72"/>
    </row>
    <row r="2844" spans="1:13" s="6" customFormat="1" hidden="1">
      <c r="A2844" s="87"/>
      <c r="G2844" s="3"/>
      <c r="J2844" s="7"/>
      <c r="L2844" s="20"/>
      <c r="M2844" s="72"/>
    </row>
    <row r="2845" spans="1:13" s="6" customFormat="1" hidden="1">
      <c r="A2845" s="87"/>
      <c r="G2845" s="3"/>
      <c r="J2845" s="7"/>
      <c r="L2845" s="20"/>
      <c r="M2845" s="72"/>
    </row>
    <row r="2846" spans="1:13" s="6" customFormat="1" hidden="1">
      <c r="A2846" s="87"/>
      <c r="G2846" s="3"/>
      <c r="J2846" s="7"/>
      <c r="L2846" s="20"/>
      <c r="M2846" s="72"/>
    </row>
    <row r="2847" spans="1:13" s="6" customFormat="1" hidden="1">
      <c r="A2847" s="87"/>
      <c r="G2847" s="3"/>
      <c r="J2847" s="7"/>
      <c r="L2847" s="20"/>
      <c r="M2847" s="72"/>
    </row>
    <row r="2848" spans="1:13" s="6" customFormat="1" hidden="1">
      <c r="A2848" s="87"/>
      <c r="G2848" s="3"/>
      <c r="J2848" s="7"/>
      <c r="L2848" s="20"/>
      <c r="M2848" s="72"/>
    </row>
    <row r="2849" spans="1:13" s="6" customFormat="1" hidden="1">
      <c r="A2849" s="87"/>
      <c r="G2849" s="3"/>
      <c r="J2849" s="7"/>
      <c r="L2849" s="20"/>
      <c r="M2849" s="72"/>
    </row>
    <row r="2850" spans="1:13" s="6" customFormat="1" hidden="1">
      <c r="A2850" s="87"/>
      <c r="G2850" s="3"/>
      <c r="J2850" s="7"/>
      <c r="L2850" s="20"/>
      <c r="M2850" s="72"/>
    </row>
    <row r="2851" spans="1:13" s="6" customFormat="1" hidden="1">
      <c r="A2851" s="87"/>
      <c r="G2851" s="3"/>
      <c r="J2851" s="7"/>
      <c r="L2851" s="20"/>
      <c r="M2851" s="72"/>
    </row>
    <row r="2852" spans="1:13" s="6" customFormat="1" hidden="1">
      <c r="A2852" s="87"/>
      <c r="G2852" s="3"/>
      <c r="J2852" s="7"/>
      <c r="L2852" s="20"/>
      <c r="M2852" s="72"/>
    </row>
    <row r="2853" spans="1:13" s="6" customFormat="1" hidden="1">
      <c r="A2853" s="87"/>
      <c r="G2853" s="3"/>
      <c r="J2853" s="7"/>
      <c r="L2853" s="20"/>
      <c r="M2853" s="72"/>
    </row>
    <row r="2854" spans="1:13" s="6" customFormat="1" hidden="1">
      <c r="A2854" s="87"/>
      <c r="G2854" s="3"/>
      <c r="J2854" s="7"/>
      <c r="L2854" s="20"/>
      <c r="M2854" s="72"/>
    </row>
    <row r="2855" spans="1:13" s="6" customFormat="1" hidden="1">
      <c r="A2855" s="87"/>
      <c r="G2855" s="3"/>
      <c r="J2855" s="7"/>
      <c r="L2855" s="20"/>
      <c r="M2855" s="72"/>
    </row>
    <row r="2856" spans="1:13" s="6" customFormat="1" hidden="1">
      <c r="A2856" s="87"/>
      <c r="G2856" s="3"/>
      <c r="J2856" s="7"/>
      <c r="L2856" s="20"/>
      <c r="M2856" s="72"/>
    </row>
    <row r="2857" spans="1:13" s="6" customFormat="1" hidden="1">
      <c r="A2857" s="87"/>
      <c r="G2857" s="3"/>
      <c r="J2857" s="7"/>
      <c r="L2857" s="20"/>
      <c r="M2857" s="72"/>
    </row>
    <row r="2858" spans="1:13" s="6" customFormat="1" hidden="1">
      <c r="A2858" s="87"/>
      <c r="G2858" s="3"/>
      <c r="J2858" s="7"/>
      <c r="L2858" s="20"/>
      <c r="M2858" s="72"/>
    </row>
    <row r="2859" spans="1:13" s="6" customFormat="1" hidden="1">
      <c r="A2859" s="87"/>
      <c r="G2859" s="3"/>
      <c r="J2859" s="7"/>
      <c r="L2859" s="20"/>
      <c r="M2859" s="72"/>
    </row>
    <row r="2860" spans="1:13" s="6" customFormat="1" hidden="1">
      <c r="A2860" s="87"/>
      <c r="G2860" s="3"/>
      <c r="J2860" s="7"/>
      <c r="L2860" s="20"/>
      <c r="M2860" s="72"/>
    </row>
    <row r="2861" spans="1:13" s="6" customFormat="1" hidden="1">
      <c r="A2861" s="87"/>
      <c r="G2861" s="3"/>
      <c r="J2861" s="7"/>
      <c r="L2861" s="20"/>
      <c r="M2861" s="72"/>
    </row>
    <row r="2862" spans="1:13" s="6" customFormat="1" hidden="1">
      <c r="A2862" s="87"/>
      <c r="G2862" s="3"/>
      <c r="J2862" s="7"/>
      <c r="L2862" s="20"/>
      <c r="M2862" s="72"/>
    </row>
    <row r="2863" spans="1:13" s="6" customFormat="1" hidden="1">
      <c r="A2863" s="87"/>
      <c r="G2863" s="3"/>
      <c r="J2863" s="7"/>
      <c r="L2863" s="20"/>
      <c r="M2863" s="72"/>
    </row>
    <row r="2864" spans="1:13" s="6" customFormat="1" hidden="1">
      <c r="A2864" s="87"/>
      <c r="G2864" s="3"/>
      <c r="J2864" s="7"/>
      <c r="L2864" s="20"/>
      <c r="M2864" s="72"/>
    </row>
    <row r="2865" spans="1:13" s="6" customFormat="1" hidden="1">
      <c r="A2865" s="87"/>
      <c r="G2865" s="3"/>
      <c r="J2865" s="7"/>
      <c r="L2865" s="20"/>
      <c r="M2865" s="72"/>
    </row>
    <row r="2866" spans="1:13" s="6" customFormat="1" hidden="1">
      <c r="A2866" s="87"/>
      <c r="G2866" s="3"/>
      <c r="J2866" s="7"/>
      <c r="L2866" s="20"/>
      <c r="M2866" s="72"/>
    </row>
    <row r="2867" spans="1:13" s="6" customFormat="1" hidden="1">
      <c r="A2867" s="87"/>
      <c r="G2867" s="3"/>
      <c r="J2867" s="7"/>
      <c r="L2867" s="20"/>
      <c r="M2867" s="72"/>
    </row>
    <row r="2868" spans="1:13" s="6" customFormat="1" hidden="1">
      <c r="A2868" s="87"/>
      <c r="G2868" s="3"/>
      <c r="J2868" s="7"/>
      <c r="L2868" s="20"/>
      <c r="M2868" s="72"/>
    </row>
    <row r="2869" spans="1:13" s="6" customFormat="1" hidden="1">
      <c r="A2869" s="87"/>
      <c r="G2869" s="3"/>
      <c r="J2869" s="7"/>
      <c r="L2869" s="20"/>
      <c r="M2869" s="72"/>
    </row>
    <row r="2870" spans="1:13" s="6" customFormat="1" hidden="1">
      <c r="A2870" s="87"/>
      <c r="G2870" s="3"/>
      <c r="J2870" s="7"/>
      <c r="L2870" s="20"/>
      <c r="M2870" s="72"/>
    </row>
    <row r="2871" spans="1:13" s="6" customFormat="1" hidden="1">
      <c r="A2871" s="87"/>
      <c r="G2871" s="3"/>
      <c r="J2871" s="7"/>
      <c r="L2871" s="20"/>
      <c r="M2871" s="72"/>
    </row>
    <row r="2872" spans="1:13" s="6" customFormat="1" hidden="1">
      <c r="A2872" s="87"/>
      <c r="G2872" s="3"/>
      <c r="J2872" s="7"/>
      <c r="L2872" s="20"/>
      <c r="M2872" s="72"/>
    </row>
    <row r="2873" spans="1:13" s="6" customFormat="1" hidden="1">
      <c r="A2873" s="87"/>
      <c r="G2873" s="3"/>
      <c r="J2873" s="7"/>
      <c r="L2873" s="20"/>
      <c r="M2873" s="72"/>
    </row>
  </sheetData>
  <sheetProtection password="ED22" sheet="1" selectLockedCells="1"/>
  <customSheetViews>
    <customSheetView guid="{DA1CF5D9-5E01-450B-A893-345336955A5F}" hiddenColumns="1">
      <pane ySplit="5" topLeftCell="A6" activePane="bottomLeft" state="frozen"/>
      <selection pane="bottomLeft" activeCell="C8" sqref="C8"/>
      <pageMargins left="0.75" right="0.49" top="0.5" bottom="0.28000000000000003" header="0.5" footer="0.28000000000000003"/>
      <pageSetup paperSize="9" scale="92" orientation="landscape" horizontalDpi="300" verticalDpi="300" r:id="rId1"/>
      <headerFooter alignWithMargins="0"/>
    </customSheetView>
  </customSheetViews>
  <mergeCells count="12">
    <mergeCell ref="A31:K31"/>
    <mergeCell ref="C28:K28"/>
    <mergeCell ref="B18:K18"/>
    <mergeCell ref="A4:B5"/>
    <mergeCell ref="A17:K17"/>
    <mergeCell ref="B6:K6"/>
    <mergeCell ref="C3:F3"/>
    <mergeCell ref="G3:I3"/>
    <mergeCell ref="A1:K1"/>
    <mergeCell ref="K4:K5"/>
    <mergeCell ref="J4:J5"/>
    <mergeCell ref="A2:K2"/>
  </mergeCells>
  <phoneticPr fontId="2" type="noConversion"/>
  <conditionalFormatting sqref="C20:F20">
    <cfRule type="expression" dxfId="159" priority="68" stopIfTrue="1">
      <formula>AND($C8="x",$F8="x")</formula>
    </cfRule>
  </conditionalFormatting>
  <conditionalFormatting sqref="C28:K28">
    <cfRule type="cellIs" dxfId="158" priority="71" stopIfTrue="1" operator="equal">
      <formula>"Nog niet alle vragen zijn (volledig) beantwoord"</formula>
    </cfRule>
    <cfRule type="cellIs" dxfId="157" priority="72" stopIfTrue="1" operator="equal">
      <formula>"Ga verder met Deel 5"</formula>
    </cfRule>
  </conditionalFormatting>
  <conditionalFormatting sqref="M8:M26">
    <cfRule type="cellIs" dxfId="156" priority="65" stopIfTrue="1" operator="equal">
      <formula>"ok"</formula>
    </cfRule>
    <cfRule type="cellIs" dxfId="155" priority="66" stopIfTrue="1" operator="equal">
      <formula>"&lt;&lt;"</formula>
    </cfRule>
  </conditionalFormatting>
  <conditionalFormatting sqref="M8:M26">
    <cfRule type="cellIs" dxfId="154" priority="56" stopIfTrue="1" operator="equal">
      <formula>"Vul één antwoord in"</formula>
    </cfRule>
    <cfRule type="cellIs" dxfId="153" priority="57" stopIfTrue="1" operator="equal">
      <formula>"ok"</formula>
    </cfRule>
    <cfRule type="cellIs" dxfId="152" priority="58" stopIfTrue="1" operator="equal">
      <formula>"&lt;&lt;"</formula>
    </cfRule>
  </conditionalFormatting>
  <conditionalFormatting sqref="K8:K16 K19 K21:K26">
    <cfRule type="cellIs" dxfId="151" priority="41" stopIfTrue="1" operator="equal">
      <formula>"&lt;= Ontwikkelpunt? Zet 'x' of ga naar volgende"</formula>
    </cfRule>
  </conditionalFormatting>
  <conditionalFormatting sqref="A31:K31">
    <cfRule type="cellIs" dxfId="150" priority="40" stopIfTrue="1" operator="equal">
      <formula>""""""</formula>
    </cfRule>
  </conditionalFormatting>
  <conditionalFormatting sqref="M8:M26">
    <cfRule type="cellIs" dxfId="149" priority="13" stopIfTrue="1" operator="equal">
      <formula>"Kies één optie"</formula>
    </cfRule>
    <cfRule type="cellIs" dxfId="148" priority="14" stopIfTrue="1" operator="equal">
      <formula>"ok"</formula>
    </cfRule>
    <cfRule type="cellIs" dxfId="147" priority="15" stopIfTrue="1" operator="equal">
      <formula>"&lt;&lt;"</formula>
    </cfRule>
  </conditionalFormatting>
  <conditionalFormatting sqref="H1:H1048576">
    <cfRule type="expression" dxfId="146" priority="12" stopIfTrue="1">
      <formula>OR($G1="x",$I1="x")</formula>
    </cfRule>
  </conditionalFormatting>
  <conditionalFormatting sqref="C1:C1048576">
    <cfRule type="expression" dxfId="145" priority="10" stopIfTrue="1">
      <formula>OR($D1="x",OR($E1="x",$F1="x"))</formula>
    </cfRule>
    <cfRule type="cellIs" dxfId="144" priority="11" stopIfTrue="1" operator="equal">
      <formula>"x"</formula>
    </cfRule>
  </conditionalFormatting>
  <conditionalFormatting sqref="D1:D1048576">
    <cfRule type="expression" dxfId="143" priority="8" stopIfTrue="1">
      <formula>OR($C1="x",OR($E1="x",$F1="x"))</formula>
    </cfRule>
    <cfRule type="cellIs" dxfId="142" priority="9" stopIfTrue="1" operator="equal">
      <formula>"x"</formula>
    </cfRule>
  </conditionalFormatting>
  <conditionalFormatting sqref="E1:E1048576">
    <cfRule type="expression" dxfId="141" priority="6" stopIfTrue="1">
      <formula>OR($C1="x",OR($D1="x",$F1="x"))</formula>
    </cfRule>
    <cfRule type="cellIs" dxfId="140" priority="7" stopIfTrue="1" operator="equal">
      <formula>"x"</formula>
    </cfRule>
  </conditionalFormatting>
  <conditionalFormatting sqref="F1:F1048576">
    <cfRule type="expression" dxfId="139" priority="4" stopIfTrue="1">
      <formula>COUNTIF($C1:$E1,"x")&gt;=1</formula>
    </cfRule>
    <cfRule type="cellIs" dxfId="138" priority="5" stopIfTrue="1" operator="equal">
      <formula>"x"</formula>
    </cfRule>
  </conditionalFormatting>
  <conditionalFormatting sqref="I1:I1048576">
    <cfRule type="expression" dxfId="137" priority="1" stopIfTrue="1">
      <formula>OR($G1="x",$H1="x")</formula>
    </cfRule>
    <cfRule type="expression" dxfId="136" priority="2" stopIfTrue="1">
      <formula>AND(OR($E1="x",$F1="x"),$I1="x")</formula>
    </cfRule>
    <cfRule type="expression" dxfId="135" priority="3" stopIfTrue="1">
      <formula>AND(OR($C1="x",$D1="x"),$I1="x")</formula>
    </cfRule>
  </conditionalFormatting>
  <dataValidations count="9">
    <dataValidation type="list" allowBlank="1" showDropDown="1" showInputMessage="1" showErrorMessage="1" errorTitle="Invoer" error="Vul alleen een 'x' in_x000a_(zonder spaties)" promptTitle="Optioneel: ontwikkelpunt?" prompt="Vul een 'x' in indien dit voor uw school een ontwikkelpunt is" sqref="J19 J8:J16 J21:J26">
      <formula1>"x"</formula1>
    </dataValidation>
    <dataValidation allowBlank="1" showErrorMessage="1" promptTitle="Toelichting" prompt="U kunt hier uw antwoord toelichten bij dit item" sqref="K19 K8:K16 K21:K26"/>
    <dataValidation type="list" allowBlank="1" showDropDown="1" showErrorMessage="1" errorTitle="Invoer" error="Vul alleen een 'x' in_x000a_(zonder spaties)" promptTitle="Belangrijk?" prompt="Vul een 'x' in onder 'Belangrijk'" sqref="I19 I8:I16 I21:I26">
      <formula1>"x"</formula1>
    </dataValidation>
    <dataValidation type="list" allowBlank="1" showDropDown="1" showErrorMessage="1" errorTitle="Invoer" error="Vul alleen een 'x' in_x000a_(zonder spaties)" promptTitle="Beetje belangrijk?" prompt="Vul een 'x' in onder 'Beetje belangrijk'" sqref="H19 H8:H16 H21:H26">
      <formula1>"x"</formula1>
    </dataValidation>
    <dataValidation type="list" allowBlank="1" showDropDown="1" showErrorMessage="1" errorTitle="Invoer" error="Vul alleen een 'x' in_x000a_(zonder spaties)" promptTitle="Niet belangrijk?" prompt="Vul een 'x' in onder 'Niet belangrijk'" sqref="G19 G8:G16 G21:G26">
      <formula1>"x"</formula1>
    </dataValidation>
    <dataValidation type="list" allowBlank="1" showDropDown="1" showErrorMessage="1" errorTitle="Invoer" error="Let er op dat u alleen een 'x' invoert (zonder spaties of iets dergelijks)" promptTitle="Volledig gerealiseerd?" prompt="Vul een 'x' in onder 'Volledig'_x000a_" sqref="F19 F8:F16 F21:F26">
      <formula1>"x"</formula1>
    </dataValidation>
    <dataValidation type="list" allowBlank="1" showDropDown="1" showErrorMessage="1" errorTitle="Invoer" error="Let er op dat u alleen een 'x' invoert (zonder spaties of iets dergelijks)" promptTitle="Grotendeels gerealiseerd?" prompt="Vul een 'x' in onder 'Grotendeels'" sqref="E19 E8:E16 E21:E26">
      <formula1>"x"</formula1>
    </dataValidation>
    <dataValidation type="list" allowBlank="1" showDropDown="1" showErrorMessage="1" errorTitle="Invoer" error="Let er op dat u alleen een 'x' invoert (zonder spaties of iets dergelijks)" promptTitle="Enigszins gerealiseerd?" prompt="Vul een 'x' in onder 'Enigszins'" sqref="D19 D8:D16 D21:D26">
      <formula1>"x"</formula1>
    </dataValidation>
    <dataValidation type="list" allowBlank="1" showDropDown="1" showErrorMessage="1" errorTitle="Invoer" error="Let er op dat u alleen een 'x' invoert (zonder spaties of iets dergelijks)" promptTitle="Niet gerealiseerd?" prompt="Vul een 'x' in onder 'Niet'" sqref="C19 C8:C16 C21:C26">
      <formula1>"x"</formula1>
    </dataValidation>
  </dataValidations>
  <hyperlinks>
    <hyperlink ref="B28" location="start_5" tooltip="Deel 5: Het opstellen van een beleidsstuk" display="&gt;&gt; Volgende - Deel 5: Beleid"/>
  </hyperlinks>
  <pageMargins left="0.38" right="0.47244094488188981" top="0.31" bottom="0.27559055118110237" header="0.51181102362204722" footer="0.27559055118110237"/>
  <pageSetup paperSize="9" orientation="landscape" r:id="rId2"/>
  <headerFooter alignWithMargins="0">
    <oddFooter>&amp;L&amp;8&amp;K00-048© SLO, 2009&amp;R&amp;8&amp;K00-048Digitale 'Hoogbegaafdenwijzer Basisonderwijs'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CB0076"/>
  </sheetPr>
  <dimension ref="A1:N59"/>
  <sheetViews>
    <sheetView zoomScaleNormal="100" workbookViewId="0">
      <pane ySplit="5" topLeftCell="A6" activePane="bottomLeft" state="frozen"/>
      <selection activeCell="D7" sqref="D7"/>
      <selection pane="bottomLeft" activeCell="C6" sqref="C6"/>
    </sheetView>
  </sheetViews>
  <sheetFormatPr defaultColWidth="0" defaultRowHeight="12.75" zeroHeight="1"/>
  <cols>
    <col min="1" max="1" width="4.42578125" style="87" customWidth="1"/>
    <col min="2" max="2" width="53.85546875" style="6" customWidth="1"/>
    <col min="3" max="9" width="3.7109375" style="6" customWidth="1"/>
    <col min="10" max="10" width="3.5703125" style="7" customWidth="1"/>
    <col min="11" max="11" width="49.42578125" style="6" customWidth="1"/>
    <col min="12" max="12" width="3" style="6" hidden="1" customWidth="1"/>
    <col min="13" max="13" width="13.140625" style="6" bestFit="1" customWidth="1"/>
    <col min="14" max="14" width="1.7109375" style="6" customWidth="1"/>
    <col min="15" max="16384" width="0" style="6" hidden="1"/>
  </cols>
  <sheetData>
    <row r="1" spans="1:14" s="5" customFormat="1" ht="26.25" customHeight="1" thickBot="1">
      <c r="A1" s="852" t="s">
        <v>101</v>
      </c>
      <c r="B1" s="853"/>
      <c r="C1" s="853"/>
      <c r="D1" s="853"/>
      <c r="E1" s="853"/>
      <c r="F1" s="853"/>
      <c r="G1" s="853"/>
      <c r="H1" s="853"/>
      <c r="I1" s="853"/>
      <c r="J1" s="853"/>
      <c r="K1" s="854"/>
      <c r="L1"/>
      <c r="M1" s="3"/>
      <c r="N1" s="14"/>
    </row>
    <row r="2" spans="1:14" s="5" customFormat="1" ht="15.75">
      <c r="A2" s="855"/>
      <c r="B2" s="855"/>
      <c r="C2" s="855"/>
      <c r="D2" s="855"/>
      <c r="E2" s="855"/>
      <c r="F2" s="855"/>
      <c r="G2" s="855"/>
      <c r="H2" s="855"/>
      <c r="I2" s="855"/>
      <c r="J2" s="855"/>
      <c r="K2" s="855"/>
      <c r="L2"/>
      <c r="M2" s="3"/>
      <c r="N2" s="14"/>
    </row>
    <row r="3" spans="1:14" s="5" customFormat="1" ht="22.5" customHeight="1">
      <c r="A3" s="86"/>
      <c r="B3" s="63"/>
      <c r="C3" s="754" t="s">
        <v>222</v>
      </c>
      <c r="D3" s="755"/>
      <c r="E3" s="755"/>
      <c r="F3" s="756"/>
      <c r="G3" s="754" t="s">
        <v>223</v>
      </c>
      <c r="H3" s="755"/>
      <c r="I3" s="756"/>
      <c r="J3" s="63"/>
      <c r="K3" s="63"/>
      <c r="L3"/>
      <c r="M3" s="3"/>
      <c r="N3" s="14"/>
    </row>
    <row r="4" spans="1:14" s="5" customFormat="1" ht="70.5" customHeight="1">
      <c r="A4" s="748" t="s">
        <v>84</v>
      </c>
      <c r="B4" s="749"/>
      <c r="C4" s="205" t="s">
        <v>218</v>
      </c>
      <c r="D4" s="198" t="s">
        <v>219</v>
      </c>
      <c r="E4" s="199" t="s">
        <v>220</v>
      </c>
      <c r="F4" s="222" t="s">
        <v>221</v>
      </c>
      <c r="G4" s="312" t="s">
        <v>141</v>
      </c>
      <c r="H4" s="200" t="s">
        <v>436</v>
      </c>
      <c r="I4" s="206" t="s">
        <v>142</v>
      </c>
      <c r="J4" s="746" t="s">
        <v>143</v>
      </c>
      <c r="K4" s="762" t="s">
        <v>420</v>
      </c>
      <c r="L4"/>
      <c r="M4" s="3"/>
      <c r="N4" s="14"/>
    </row>
    <row r="5" spans="1:14" s="5" customFormat="1">
      <c r="A5" s="813"/>
      <c r="B5" s="814"/>
      <c r="C5" s="292">
        <v>0</v>
      </c>
      <c r="D5" s="519">
        <v>1</v>
      </c>
      <c r="E5" s="189">
        <v>2</v>
      </c>
      <c r="F5" s="293">
        <v>3</v>
      </c>
      <c r="G5" s="292">
        <v>0</v>
      </c>
      <c r="H5" s="189">
        <v>1</v>
      </c>
      <c r="I5" s="293">
        <v>2</v>
      </c>
      <c r="J5" s="765"/>
      <c r="K5" s="809"/>
      <c r="L5"/>
      <c r="M5" s="3"/>
      <c r="N5" s="14"/>
    </row>
    <row r="6" spans="1:14" s="5" customFormat="1" ht="27" customHeight="1">
      <c r="A6" s="417" t="s">
        <v>376</v>
      </c>
      <c r="B6" s="418" t="s">
        <v>292</v>
      </c>
      <c r="C6" s="419"/>
      <c r="D6" s="528"/>
      <c r="E6" s="420"/>
      <c r="F6" s="421"/>
      <c r="G6" s="422"/>
      <c r="H6" s="420"/>
      <c r="I6" s="421"/>
      <c r="J6" s="423"/>
      <c r="K6" s="502"/>
      <c r="L6" t="s">
        <v>419</v>
      </c>
      <c r="M6" s="103" t="str">
        <f>IF(OR(COUNTIF(C6:F6,"x")&gt;1,COUNTIF(G6:I6,"x")&gt;1),"Kies één optie",IF(AND(OR(C6="x",D6="x",E6="x",F6="x"),OR(G6="x",H6="x",I6="x")),"","&lt;&lt;"))</f>
        <v>&lt;&lt;</v>
      </c>
      <c r="N6" s="14"/>
    </row>
    <row r="7" spans="1:14" s="5" customFormat="1" ht="25.5" customHeight="1">
      <c r="A7" s="839" t="s">
        <v>377</v>
      </c>
      <c r="B7" s="201" t="s">
        <v>293</v>
      </c>
      <c r="C7" s="326"/>
      <c r="D7" s="521"/>
      <c r="E7" s="62"/>
      <c r="F7" s="327"/>
      <c r="G7" s="326"/>
      <c r="H7" s="62"/>
      <c r="I7" s="327"/>
      <c r="J7" s="331"/>
      <c r="K7" s="529"/>
      <c r="L7" t="s">
        <v>419</v>
      </c>
      <c r="M7" s="103" t="str">
        <f>IF(OR(COUNTIF(C7:F7,"x")&gt;1,COUNTIF(G7:I7,"x")&gt;1),"Kies één optie",IF(AND(OR(C7="x",D7="x",E7="x",F7="x"),OR(G7="x",H7="x",I7="x")),"","&lt;&lt;"))</f>
        <v>&lt;&lt;</v>
      </c>
      <c r="N7" s="14"/>
    </row>
    <row r="8" spans="1:14" s="5" customFormat="1">
      <c r="A8" s="840"/>
      <c r="B8" s="321" t="str">
        <f>IF(COUNTIF(D7:F7,"x")&gt;=1,"Ga verder met het invullen van de overige vragen",IF(AND(C7="x",(COUNTIF(G7:I7,"x")&gt;=1)),"Het invullen van de Checklist is gereed - Klik hier","(Indien nee, dan is het invullen van deze vragenlijst gereed)"))</f>
        <v>(Indien nee, dan is het invullen van deze vragenlijst gereed)</v>
      </c>
      <c r="C8" s="281"/>
      <c r="D8" s="282"/>
      <c r="E8" s="282"/>
      <c r="F8" s="283"/>
      <c r="G8" s="282"/>
      <c r="H8" s="282"/>
      <c r="I8" s="283"/>
      <c r="J8" s="322"/>
      <c r="K8" s="330"/>
      <c r="L8"/>
      <c r="M8" s="103"/>
      <c r="N8" s="14"/>
    </row>
    <row r="9" spans="1:14" s="5" customFormat="1" ht="24.95" customHeight="1">
      <c r="A9" s="329"/>
      <c r="B9" s="767" t="s">
        <v>123</v>
      </c>
      <c r="C9" s="847"/>
      <c r="D9" s="847"/>
      <c r="E9" s="847"/>
      <c r="F9" s="847"/>
      <c r="G9" s="767"/>
      <c r="H9" s="767"/>
      <c r="I9" s="767"/>
      <c r="J9" s="767"/>
      <c r="K9" s="848"/>
      <c r="L9"/>
      <c r="M9" s="103"/>
      <c r="N9" s="14"/>
    </row>
    <row r="10" spans="1:14" s="5" customFormat="1">
      <c r="A10" s="325"/>
      <c r="B10" s="826" t="s">
        <v>481</v>
      </c>
      <c r="C10" s="826"/>
      <c r="D10" s="826"/>
      <c r="E10" s="826"/>
      <c r="F10" s="826"/>
      <c r="G10" s="826"/>
      <c r="H10" s="826"/>
      <c r="I10" s="826"/>
      <c r="J10" s="826"/>
      <c r="K10" s="827"/>
      <c r="L10"/>
      <c r="M10" s="103"/>
      <c r="N10" s="14"/>
    </row>
    <row r="11" spans="1:14" s="5" customFormat="1" ht="25.5" customHeight="1">
      <c r="A11" s="223" t="s">
        <v>378</v>
      </c>
      <c r="B11" s="328" t="s">
        <v>105</v>
      </c>
      <c r="C11" s="323"/>
      <c r="D11" s="484"/>
      <c r="E11" s="319"/>
      <c r="F11" s="324"/>
      <c r="G11" s="323"/>
      <c r="H11" s="319"/>
      <c r="I11" s="324"/>
      <c r="J11" s="380"/>
      <c r="K11" s="492"/>
      <c r="L11" t="s">
        <v>479</v>
      </c>
      <c r="M11" s="103" t="str">
        <f>IF($C$7="x","n.v.t.",IF(OR(COUNTIF(C11:F11,"x")&gt;1,COUNTIF(G11:I11,"x")&gt;1),"Kies één optie",IF(AND(OR(C11="x",D11="x",E11="x",F11="x"),OR(G11="x",H11="x",I11="x")),"","&lt;&lt;")))</f>
        <v>&lt;&lt;</v>
      </c>
      <c r="N11" s="14"/>
    </row>
    <row r="12" spans="1:14" s="5" customFormat="1" ht="25.5" customHeight="1">
      <c r="A12" s="226" t="s">
        <v>379</v>
      </c>
      <c r="B12" s="332" t="s">
        <v>106</v>
      </c>
      <c r="C12" s="279"/>
      <c r="D12" s="482"/>
      <c r="E12" s="245"/>
      <c r="F12" s="280"/>
      <c r="G12" s="279"/>
      <c r="H12" s="245"/>
      <c r="I12" s="280"/>
      <c r="J12" s="368"/>
      <c r="K12" s="490"/>
      <c r="L12" t="s">
        <v>479</v>
      </c>
      <c r="M12" s="103" t="str">
        <f t="shared" ref="M12:M39" si="0">IF($C$7="x","n.v.t.",IF(OR(COUNTIF(C12:F12,"x")&gt;1,COUNTIF(G12:I12,"x")&gt;1),"Kies één optie",IF(AND(OR(C12="x",D12="x",E12="x",F12="x"),OR(G12="x",H12="x",I12="x")),"","&lt;&lt;")))</f>
        <v>&lt;&lt;</v>
      </c>
      <c r="N12" s="14"/>
    </row>
    <row r="13" spans="1:14" s="5" customFormat="1" ht="15" customHeight="1">
      <c r="A13" s="226" t="s">
        <v>380</v>
      </c>
      <c r="B13" s="332" t="s">
        <v>107</v>
      </c>
      <c r="C13" s="279"/>
      <c r="D13" s="482"/>
      <c r="E13" s="245"/>
      <c r="F13" s="280"/>
      <c r="G13" s="279"/>
      <c r="H13" s="245"/>
      <c r="I13" s="280"/>
      <c r="J13" s="368"/>
      <c r="K13" s="490"/>
      <c r="L13" t="s">
        <v>479</v>
      </c>
      <c r="M13" s="103" t="str">
        <f t="shared" si="0"/>
        <v>&lt;&lt;</v>
      </c>
      <c r="N13" s="14"/>
    </row>
    <row r="14" spans="1:14" s="5" customFormat="1" ht="25.5" customHeight="1">
      <c r="A14" s="125" t="s">
        <v>381</v>
      </c>
      <c r="B14" s="256" t="s">
        <v>500</v>
      </c>
      <c r="C14" s="298"/>
      <c r="D14" s="56"/>
      <c r="E14" s="56"/>
      <c r="F14" s="208"/>
      <c r="G14" s="298"/>
      <c r="H14" s="56"/>
      <c r="I14" s="208"/>
      <c r="J14" s="377"/>
      <c r="K14" s="338"/>
      <c r="L14"/>
      <c r="M14" s="103"/>
      <c r="N14" s="14"/>
    </row>
    <row r="15" spans="1:14" s="5" customFormat="1">
      <c r="A15" s="224" t="s">
        <v>297</v>
      </c>
      <c r="B15" s="256" t="s">
        <v>134</v>
      </c>
      <c r="C15" s="263"/>
      <c r="D15" s="480"/>
      <c r="E15" s="59"/>
      <c r="F15" s="264"/>
      <c r="G15" s="263"/>
      <c r="H15" s="59"/>
      <c r="I15" s="264"/>
      <c r="J15" s="361"/>
      <c r="K15" s="488"/>
      <c r="L15" t="s">
        <v>479</v>
      </c>
      <c r="M15" s="103" t="str">
        <f t="shared" si="0"/>
        <v>&lt;&lt;</v>
      </c>
      <c r="N15" s="14"/>
    </row>
    <row r="16" spans="1:14" s="5" customFormat="1" ht="22.5">
      <c r="A16" s="224" t="s">
        <v>297</v>
      </c>
      <c r="B16" s="256" t="s">
        <v>135</v>
      </c>
      <c r="C16" s="263"/>
      <c r="D16" s="480"/>
      <c r="E16" s="59"/>
      <c r="F16" s="264"/>
      <c r="G16" s="263"/>
      <c r="H16" s="59"/>
      <c r="I16" s="264"/>
      <c r="J16" s="361"/>
      <c r="K16" s="489"/>
      <c r="L16" t="s">
        <v>479</v>
      </c>
      <c r="M16" s="103" t="str">
        <f t="shared" si="0"/>
        <v>&lt;&lt;</v>
      </c>
      <c r="N16" s="14"/>
    </row>
    <row r="17" spans="1:14" s="5" customFormat="1">
      <c r="A17" s="224" t="s">
        <v>297</v>
      </c>
      <c r="B17" s="256" t="s">
        <v>136</v>
      </c>
      <c r="C17" s="263"/>
      <c r="D17" s="480"/>
      <c r="E17" s="59"/>
      <c r="F17" s="264"/>
      <c r="G17" s="263"/>
      <c r="H17" s="59"/>
      <c r="I17" s="264"/>
      <c r="J17" s="361"/>
      <c r="K17" s="489"/>
      <c r="L17" t="s">
        <v>479</v>
      </c>
      <c r="M17" s="103" t="str">
        <f t="shared" si="0"/>
        <v>&lt;&lt;</v>
      </c>
      <c r="N17" s="14"/>
    </row>
    <row r="18" spans="1:14" s="5" customFormat="1">
      <c r="A18" s="224" t="s">
        <v>297</v>
      </c>
      <c r="B18" s="256" t="s">
        <v>137</v>
      </c>
      <c r="C18" s="263"/>
      <c r="D18" s="480"/>
      <c r="E18" s="59"/>
      <c r="F18" s="264"/>
      <c r="G18" s="263"/>
      <c r="H18" s="59"/>
      <c r="I18" s="264"/>
      <c r="J18" s="361"/>
      <c r="K18" s="488"/>
      <c r="L18" t="s">
        <v>479</v>
      </c>
      <c r="M18" s="103" t="str">
        <f t="shared" si="0"/>
        <v>&lt;&lt;</v>
      </c>
      <c r="N18" s="14"/>
    </row>
    <row r="19" spans="1:14" s="5" customFormat="1">
      <c r="A19" s="225" t="s">
        <v>297</v>
      </c>
      <c r="B19" s="289" t="s">
        <v>138</v>
      </c>
      <c r="C19" s="265"/>
      <c r="D19" s="522"/>
      <c r="E19" s="246"/>
      <c r="F19" s="266"/>
      <c r="G19" s="265"/>
      <c r="H19" s="246"/>
      <c r="I19" s="266"/>
      <c r="J19" s="362"/>
      <c r="K19" s="516"/>
      <c r="L19" t="s">
        <v>479</v>
      </c>
      <c r="M19" s="103" t="str">
        <f t="shared" si="0"/>
        <v>&lt;&lt;</v>
      </c>
      <c r="N19" s="14"/>
    </row>
    <row r="20" spans="1:14" s="5" customFormat="1">
      <c r="A20" s="318"/>
      <c r="B20" s="828" t="s">
        <v>125</v>
      </c>
      <c r="C20" s="828"/>
      <c r="D20" s="828"/>
      <c r="E20" s="828"/>
      <c r="F20" s="828"/>
      <c r="G20" s="828"/>
      <c r="H20" s="828"/>
      <c r="I20" s="828"/>
      <c r="J20" s="828"/>
      <c r="K20" s="829"/>
      <c r="L20"/>
      <c r="M20" s="103"/>
      <c r="N20" s="14"/>
    </row>
    <row r="21" spans="1:14" s="5" customFormat="1">
      <c r="A21" s="223" t="s">
        <v>382</v>
      </c>
      <c r="B21" s="328" t="s">
        <v>108</v>
      </c>
      <c r="C21" s="323"/>
      <c r="D21" s="484"/>
      <c r="E21" s="319"/>
      <c r="F21" s="324"/>
      <c r="G21" s="323"/>
      <c r="H21" s="319"/>
      <c r="I21" s="324"/>
      <c r="J21" s="380"/>
      <c r="K21" s="492"/>
      <c r="L21" t="s">
        <v>479</v>
      </c>
      <c r="M21" s="103" t="str">
        <f t="shared" si="0"/>
        <v>&lt;&lt;</v>
      </c>
      <c r="N21" s="14"/>
    </row>
    <row r="22" spans="1:14" s="5" customFormat="1" ht="35.25" customHeight="1">
      <c r="A22" s="226" t="s">
        <v>383</v>
      </c>
      <c r="B22" s="332" t="s">
        <v>295</v>
      </c>
      <c r="C22" s="279"/>
      <c r="D22" s="482"/>
      <c r="E22" s="245"/>
      <c r="F22" s="280"/>
      <c r="G22" s="279"/>
      <c r="H22" s="245"/>
      <c r="I22" s="280"/>
      <c r="J22" s="368"/>
      <c r="K22" s="490"/>
      <c r="L22" t="s">
        <v>479</v>
      </c>
      <c r="M22" s="103" t="str">
        <f t="shared" si="0"/>
        <v>&lt;&lt;</v>
      </c>
      <c r="N22" s="14"/>
    </row>
    <row r="23" spans="1:14" s="5" customFormat="1" ht="24.75" customHeight="1">
      <c r="A23" s="226" t="s">
        <v>384</v>
      </c>
      <c r="B23" s="332" t="s">
        <v>296</v>
      </c>
      <c r="C23" s="279"/>
      <c r="D23" s="482"/>
      <c r="E23" s="245"/>
      <c r="F23" s="280"/>
      <c r="G23" s="279"/>
      <c r="H23" s="245"/>
      <c r="I23" s="280"/>
      <c r="J23" s="368"/>
      <c r="K23" s="490"/>
      <c r="L23" t="s">
        <v>479</v>
      </c>
      <c r="M23" s="103" t="str">
        <f t="shared" si="0"/>
        <v>&lt;&lt;</v>
      </c>
      <c r="N23" s="14"/>
    </row>
    <row r="24" spans="1:14" s="5" customFormat="1" ht="25.5" customHeight="1">
      <c r="A24" s="226" t="s">
        <v>385</v>
      </c>
      <c r="B24" s="332" t="s">
        <v>111</v>
      </c>
      <c r="C24" s="279"/>
      <c r="D24" s="482"/>
      <c r="E24" s="245"/>
      <c r="F24" s="280"/>
      <c r="G24" s="279"/>
      <c r="H24" s="245"/>
      <c r="I24" s="280"/>
      <c r="J24" s="368"/>
      <c r="K24" s="490"/>
      <c r="L24" t="s">
        <v>479</v>
      </c>
      <c r="M24" s="103" t="str">
        <f t="shared" si="0"/>
        <v>&lt;&lt;</v>
      </c>
      <c r="N24" s="14"/>
    </row>
    <row r="25" spans="1:14" s="5" customFormat="1" ht="15" customHeight="1">
      <c r="A25" s="291" t="s">
        <v>386</v>
      </c>
      <c r="B25" s="289" t="s">
        <v>124</v>
      </c>
      <c r="C25" s="313"/>
      <c r="D25" s="483"/>
      <c r="E25" s="308"/>
      <c r="F25" s="314"/>
      <c r="G25" s="313"/>
      <c r="H25" s="308"/>
      <c r="I25" s="314"/>
      <c r="J25" s="379"/>
      <c r="K25" s="491"/>
      <c r="L25" t="s">
        <v>479</v>
      </c>
      <c r="M25" s="103" t="str">
        <f t="shared" si="0"/>
        <v>&lt;&lt;</v>
      </c>
      <c r="N25" s="14"/>
    </row>
    <row r="26" spans="1:14" s="5" customFormat="1">
      <c r="A26" s="432"/>
      <c r="B26" s="830" t="s">
        <v>125</v>
      </c>
      <c r="C26" s="830"/>
      <c r="D26" s="830"/>
      <c r="E26" s="830"/>
      <c r="F26" s="830"/>
      <c r="G26" s="830"/>
      <c r="H26" s="830"/>
      <c r="I26" s="830"/>
      <c r="J26" s="830"/>
      <c r="K26" s="831"/>
      <c r="L26"/>
      <c r="M26" s="103"/>
      <c r="N26" s="14"/>
    </row>
    <row r="27" spans="1:14" s="5" customFormat="1" ht="25.5" customHeight="1">
      <c r="A27" s="223" t="s">
        <v>387</v>
      </c>
      <c r="B27" s="333" t="s">
        <v>294</v>
      </c>
      <c r="C27" s="323"/>
      <c r="D27" s="484"/>
      <c r="E27" s="319"/>
      <c r="F27" s="324"/>
      <c r="G27" s="323"/>
      <c r="H27" s="319"/>
      <c r="I27" s="320"/>
      <c r="J27" s="380"/>
      <c r="K27" s="492"/>
      <c r="L27" t="s">
        <v>479</v>
      </c>
      <c r="M27" s="103" t="str">
        <f t="shared" si="0"/>
        <v>&lt;&lt;</v>
      </c>
      <c r="N27" s="14"/>
    </row>
    <row r="28" spans="1:14" s="5" customFormat="1" ht="24.75" customHeight="1">
      <c r="A28" s="226" t="s">
        <v>388</v>
      </c>
      <c r="B28" s="335" t="s">
        <v>113</v>
      </c>
      <c r="C28" s="279"/>
      <c r="D28" s="482"/>
      <c r="E28" s="245"/>
      <c r="F28" s="280"/>
      <c r="G28" s="279"/>
      <c r="H28" s="245"/>
      <c r="I28" s="271"/>
      <c r="J28" s="368"/>
      <c r="K28" s="490"/>
      <c r="L28" t="s">
        <v>479</v>
      </c>
      <c r="M28" s="103" t="str">
        <f t="shared" si="0"/>
        <v>&lt;&lt;</v>
      </c>
      <c r="N28" s="14"/>
    </row>
    <row r="29" spans="1:14" s="5" customFormat="1" ht="36" customHeight="1">
      <c r="A29" s="226" t="s">
        <v>389</v>
      </c>
      <c r="B29" s="335" t="s">
        <v>114</v>
      </c>
      <c r="C29" s="279"/>
      <c r="D29" s="482"/>
      <c r="E29" s="245"/>
      <c r="F29" s="280"/>
      <c r="G29" s="279"/>
      <c r="H29" s="245"/>
      <c r="I29" s="271"/>
      <c r="J29" s="368"/>
      <c r="K29" s="490"/>
      <c r="L29" t="s">
        <v>479</v>
      </c>
      <c r="M29" s="103" t="str">
        <f t="shared" si="0"/>
        <v>&lt;&lt;</v>
      </c>
      <c r="N29" s="14"/>
    </row>
    <row r="30" spans="1:14" s="5" customFormat="1" ht="24" customHeight="1">
      <c r="A30" s="226" t="s">
        <v>390</v>
      </c>
      <c r="B30" s="335" t="s">
        <v>493</v>
      </c>
      <c r="C30" s="279"/>
      <c r="D30" s="482"/>
      <c r="E30" s="245"/>
      <c r="F30" s="280"/>
      <c r="G30" s="279"/>
      <c r="H30" s="245"/>
      <c r="I30" s="271"/>
      <c r="J30" s="368"/>
      <c r="K30" s="490"/>
      <c r="L30" t="s">
        <v>479</v>
      </c>
      <c r="M30" s="103" t="str">
        <f t="shared" si="0"/>
        <v>&lt;&lt;</v>
      </c>
      <c r="N30" s="14"/>
    </row>
    <row r="31" spans="1:14" s="5" customFormat="1" ht="24" customHeight="1">
      <c r="A31" s="226" t="s">
        <v>391</v>
      </c>
      <c r="B31" s="335" t="s">
        <v>494</v>
      </c>
      <c r="C31" s="279"/>
      <c r="D31" s="482"/>
      <c r="E31" s="245"/>
      <c r="F31" s="280"/>
      <c r="G31" s="279"/>
      <c r="H31" s="245"/>
      <c r="I31" s="271"/>
      <c r="J31" s="368"/>
      <c r="K31" s="490"/>
      <c r="L31" t="s">
        <v>479</v>
      </c>
      <c r="M31" s="103" t="str">
        <f t="shared" si="0"/>
        <v>&lt;&lt;</v>
      </c>
      <c r="N31" s="14"/>
    </row>
    <row r="32" spans="1:14" s="5" customFormat="1" ht="24.75" customHeight="1">
      <c r="A32" s="290" t="s">
        <v>392</v>
      </c>
      <c r="B32" s="284" t="s">
        <v>115</v>
      </c>
      <c r="C32" s="277"/>
      <c r="D32" s="527"/>
      <c r="E32" s="244"/>
      <c r="F32" s="278"/>
      <c r="G32" s="277"/>
      <c r="H32" s="244"/>
      <c r="I32" s="270"/>
      <c r="J32" s="367"/>
      <c r="K32" s="513"/>
      <c r="L32" t="s">
        <v>479</v>
      </c>
      <c r="M32" s="103" t="str">
        <f t="shared" si="0"/>
        <v>&lt;&lt;</v>
      </c>
      <c r="N32" s="14"/>
    </row>
    <row r="33" spans="1:14" s="5" customFormat="1" ht="24" customHeight="1">
      <c r="A33" s="226" t="s">
        <v>393</v>
      </c>
      <c r="B33" s="335" t="s">
        <v>116</v>
      </c>
      <c r="C33" s="279"/>
      <c r="D33" s="482"/>
      <c r="E33" s="245"/>
      <c r="F33" s="280"/>
      <c r="G33" s="279"/>
      <c r="H33" s="245"/>
      <c r="I33" s="271"/>
      <c r="J33" s="368"/>
      <c r="K33" s="490"/>
      <c r="L33" t="s">
        <v>479</v>
      </c>
      <c r="M33" s="103" t="str">
        <f t="shared" si="0"/>
        <v>&lt;&lt;</v>
      </c>
      <c r="N33" s="14"/>
    </row>
    <row r="34" spans="1:14" s="5" customFormat="1" ht="25.5" customHeight="1">
      <c r="A34" s="226" t="s">
        <v>394</v>
      </c>
      <c r="B34" s="335" t="s">
        <v>117</v>
      </c>
      <c r="C34" s="279"/>
      <c r="D34" s="482"/>
      <c r="E34" s="245"/>
      <c r="F34" s="280"/>
      <c r="G34" s="279"/>
      <c r="H34" s="245"/>
      <c r="I34" s="271"/>
      <c r="J34" s="368"/>
      <c r="K34" s="490"/>
      <c r="L34" t="s">
        <v>479</v>
      </c>
      <c r="M34" s="103" t="str">
        <f t="shared" si="0"/>
        <v>&lt;&lt;</v>
      </c>
      <c r="N34" s="14"/>
    </row>
    <row r="35" spans="1:14" s="5" customFormat="1" ht="25.5" customHeight="1">
      <c r="A35" s="336" t="s">
        <v>395</v>
      </c>
      <c r="B35" s="337" t="s">
        <v>118</v>
      </c>
      <c r="C35" s="279"/>
      <c r="D35" s="482"/>
      <c r="E35" s="245"/>
      <c r="F35" s="280"/>
      <c r="G35" s="279"/>
      <c r="H35" s="245"/>
      <c r="I35" s="271"/>
      <c r="J35" s="368"/>
      <c r="K35" s="490"/>
      <c r="L35" s="6" t="s">
        <v>479</v>
      </c>
      <c r="M35" s="103" t="str">
        <f t="shared" si="0"/>
        <v>&lt;&lt;</v>
      </c>
      <c r="N35" s="14"/>
    </row>
    <row r="36" spans="1:14" s="5" customFormat="1" ht="24" customHeight="1">
      <c r="A36" s="336" t="s">
        <v>396</v>
      </c>
      <c r="B36" s="337" t="s">
        <v>734</v>
      </c>
      <c r="C36" s="279"/>
      <c r="D36" s="482"/>
      <c r="E36" s="245"/>
      <c r="F36" s="280"/>
      <c r="G36" s="279"/>
      <c r="H36" s="245"/>
      <c r="I36" s="271"/>
      <c r="J36" s="368"/>
      <c r="K36" s="490"/>
      <c r="L36" s="6" t="s">
        <v>479</v>
      </c>
      <c r="M36" s="103" t="str">
        <f t="shared" si="0"/>
        <v>&lt;&lt;</v>
      </c>
      <c r="N36" s="14"/>
    </row>
    <row r="37" spans="1:14" s="5" customFormat="1" ht="14.25" customHeight="1">
      <c r="A37" s="336" t="s">
        <v>397</v>
      </c>
      <c r="B37" s="337" t="s">
        <v>120</v>
      </c>
      <c r="C37" s="279"/>
      <c r="D37" s="482"/>
      <c r="E37" s="245"/>
      <c r="F37" s="280"/>
      <c r="G37" s="279"/>
      <c r="H37" s="245"/>
      <c r="I37" s="271"/>
      <c r="J37" s="368"/>
      <c r="K37" s="490"/>
      <c r="L37" s="6" t="s">
        <v>479</v>
      </c>
      <c r="M37" s="103" t="str">
        <f t="shared" si="0"/>
        <v>&lt;&lt;</v>
      </c>
      <c r="N37" s="14"/>
    </row>
    <row r="38" spans="1:14" s="5" customFormat="1" ht="15" customHeight="1">
      <c r="A38" s="336" t="s">
        <v>398</v>
      </c>
      <c r="B38" s="337" t="s">
        <v>498</v>
      </c>
      <c r="C38" s="279"/>
      <c r="D38" s="482"/>
      <c r="E38" s="245"/>
      <c r="F38" s="280"/>
      <c r="G38" s="279"/>
      <c r="H38" s="245"/>
      <c r="I38" s="271"/>
      <c r="J38" s="368"/>
      <c r="K38" s="490"/>
      <c r="L38" s="6" t="s">
        <v>479</v>
      </c>
      <c r="M38" s="103" t="str">
        <f t="shared" si="0"/>
        <v>&lt;&lt;</v>
      </c>
      <c r="N38" s="14"/>
    </row>
    <row r="39" spans="1:14" s="5" customFormat="1" ht="15" customHeight="1">
      <c r="A39" s="334" t="s">
        <v>399</v>
      </c>
      <c r="B39" s="297" t="s">
        <v>122</v>
      </c>
      <c r="C39" s="313"/>
      <c r="D39" s="483"/>
      <c r="E39" s="308"/>
      <c r="F39" s="314"/>
      <c r="G39" s="313"/>
      <c r="H39" s="308"/>
      <c r="I39" s="309"/>
      <c r="J39" s="379"/>
      <c r="K39" s="491"/>
      <c r="L39" s="6" t="s">
        <v>479</v>
      </c>
      <c r="M39" s="103" t="str">
        <f t="shared" si="0"/>
        <v>&lt;&lt;</v>
      </c>
      <c r="N39" s="14"/>
    </row>
    <row r="40" spans="1:14" s="5" customFormat="1">
      <c r="A40" s="61"/>
      <c r="B40" s="28"/>
      <c r="C40" s="28"/>
      <c r="D40" s="28"/>
      <c r="E40" s="28"/>
      <c r="F40" s="28"/>
      <c r="G40" s="28"/>
      <c r="H40" s="28"/>
      <c r="I40" s="28"/>
      <c r="J40" s="28"/>
      <c r="K40" s="28"/>
      <c r="L40" s="6"/>
      <c r="M40" s="3"/>
      <c r="N40" s="14"/>
    </row>
    <row r="41" spans="1:14" s="5" customFormat="1">
      <c r="A41" s="61"/>
      <c r="B41" s="28"/>
      <c r="C41" s="844" t="str">
        <f>IF(OR(COUNTIF(C6:F7,"x")&lt;L41,COUNTIF(G6:I7,"x")&lt;L41),"Nog niet alle vragen zijn (volledig) beantwoord",IF(AND(C7="x",C42&lt;&gt;""),"=&gt; Ga verder met de aanvullende vragen",""))</f>
        <v>Nog niet alle vragen zijn (volledig) beantwoord</v>
      </c>
      <c r="D41" s="845"/>
      <c r="E41" s="845"/>
      <c r="F41" s="845"/>
      <c r="G41" s="845"/>
      <c r="H41" s="845"/>
      <c r="I41" s="845"/>
      <c r="J41" s="845"/>
      <c r="K41" s="846"/>
      <c r="L41" s="27">
        <f>COUNTIF(L6:L39,"x")</f>
        <v>2</v>
      </c>
      <c r="M41" s="3"/>
      <c r="N41" s="14"/>
    </row>
    <row r="42" spans="1:14" s="5" customFormat="1">
      <c r="A42" s="61"/>
      <c r="B42" s="28"/>
      <c r="C42" s="781" t="str">
        <f>IF(AND(C7&lt;&gt;"x",OR(COUNTIF(C11:F39,"x")&lt;L42,COUNTIF(G11:I39,"x")&lt;L42)),"Nog niet alle aanvullende vragen zijn (volledig) beantwoord","")</f>
        <v>Nog niet alle aanvullende vragen zijn (volledig) beantwoord</v>
      </c>
      <c r="D42" s="782"/>
      <c r="E42" s="782"/>
      <c r="F42" s="782"/>
      <c r="G42" s="782"/>
      <c r="H42" s="782"/>
      <c r="I42" s="782"/>
      <c r="J42" s="782"/>
      <c r="K42" s="783"/>
      <c r="L42" s="27">
        <f>COUNTIF(L6:L39,"+")</f>
        <v>26</v>
      </c>
      <c r="M42" s="3"/>
      <c r="N42" s="14"/>
    </row>
    <row r="43" spans="1:14" s="5" customFormat="1">
      <c r="A43" s="61"/>
      <c r="B43" s="28"/>
      <c r="C43" s="791" t="str">
        <f>IF(AND(C41="",C42=""),"Het invullen van deze vragenlijst is gereed!","")</f>
        <v/>
      </c>
      <c r="D43" s="792"/>
      <c r="E43" s="792"/>
      <c r="F43" s="792"/>
      <c r="G43" s="792"/>
      <c r="H43" s="792"/>
      <c r="I43" s="792"/>
      <c r="J43" s="792"/>
      <c r="K43" s="793"/>
      <c r="L43" s="27"/>
      <c r="M43" s="3"/>
      <c r="N43" s="14"/>
    </row>
    <row r="44" spans="1:14" s="5" customFormat="1">
      <c r="A44" s="61"/>
      <c r="B44" s="28"/>
      <c r="C44" s="37"/>
      <c r="D44" s="37"/>
      <c r="E44" s="37"/>
      <c r="F44" s="37"/>
      <c r="G44" s="37"/>
      <c r="H44" s="37"/>
      <c r="I44" s="37"/>
      <c r="J44" s="37"/>
      <c r="K44" s="37"/>
      <c r="L44" s="27"/>
      <c r="M44" s="3"/>
      <c r="N44" s="14"/>
    </row>
    <row r="45" spans="1:14" s="5" customFormat="1">
      <c r="A45" s="61"/>
      <c r="B45" s="57"/>
      <c r="C45" s="57"/>
      <c r="D45" s="57"/>
      <c r="E45" s="57"/>
      <c r="F45" s="57"/>
      <c r="G45" s="57"/>
      <c r="H45" s="37"/>
      <c r="I45" s="57"/>
      <c r="J45" s="57"/>
      <c r="K45" s="28"/>
      <c r="L45" s="27"/>
      <c r="M45" s="3"/>
      <c r="N45" s="14"/>
    </row>
    <row r="46" spans="1:14" s="5" customFormat="1" ht="51" customHeight="1">
      <c r="A46" s="849" t="s">
        <v>744</v>
      </c>
      <c r="B46" s="850"/>
      <c r="C46" s="850"/>
      <c r="D46" s="850"/>
      <c r="E46" s="850"/>
      <c r="F46" s="850"/>
      <c r="G46" s="850"/>
      <c r="H46" s="850"/>
      <c r="I46" s="850"/>
      <c r="J46" s="850"/>
      <c r="K46" s="851"/>
      <c r="L46" s="27"/>
      <c r="M46" s="3"/>
      <c r="N46" s="14"/>
    </row>
    <row r="47" spans="1:14" s="5" customFormat="1" ht="16.5" customHeight="1">
      <c r="A47" s="832" t="s">
        <v>745</v>
      </c>
      <c r="B47" s="833"/>
      <c r="C47" s="833"/>
      <c r="D47" s="833"/>
      <c r="E47" s="833"/>
      <c r="F47" s="833"/>
      <c r="G47" s="833"/>
      <c r="H47" s="833"/>
      <c r="I47" s="833"/>
      <c r="J47" s="833"/>
      <c r="K47" s="834"/>
      <c r="L47" s="3"/>
      <c r="M47" s="3"/>
      <c r="N47" s="14"/>
    </row>
    <row r="48" spans="1:14" s="5" customFormat="1" ht="16.5" customHeight="1">
      <c r="A48" s="836" t="s">
        <v>743</v>
      </c>
      <c r="B48" s="837"/>
      <c r="C48" s="837"/>
      <c r="D48" s="837"/>
      <c r="E48" s="837"/>
      <c r="F48" s="837"/>
      <c r="G48" s="837"/>
      <c r="H48" s="837"/>
      <c r="I48" s="837"/>
      <c r="J48" s="837"/>
      <c r="K48" s="838"/>
      <c r="L48" s="3"/>
      <c r="M48" s="3"/>
      <c r="N48" s="14"/>
    </row>
    <row r="49" spans="1:14" s="5" customFormat="1" ht="13.5" thickBot="1">
      <c r="A49" s="835"/>
      <c r="B49" s="835"/>
      <c r="C49" s="835"/>
      <c r="D49" s="835"/>
      <c r="E49" s="835"/>
      <c r="F49" s="835"/>
      <c r="G49" s="835"/>
      <c r="H49" s="835"/>
      <c r="I49" s="835"/>
      <c r="J49" s="835"/>
      <c r="K49" s="835"/>
      <c r="L49" s="27"/>
      <c r="M49" s="3"/>
      <c r="N49" s="14"/>
    </row>
    <row r="50" spans="1:14" s="5" customFormat="1" ht="120" customHeight="1" thickBot="1">
      <c r="A50" s="841" t="s">
        <v>742</v>
      </c>
      <c r="B50" s="842"/>
      <c r="C50" s="842"/>
      <c r="D50" s="842"/>
      <c r="E50" s="842"/>
      <c r="F50" s="842"/>
      <c r="G50" s="842"/>
      <c r="H50" s="842"/>
      <c r="I50" s="842"/>
      <c r="J50" s="842"/>
      <c r="K50" s="843"/>
      <c r="L50" s="6"/>
      <c r="M50" s="6"/>
      <c r="N50" s="14"/>
    </row>
    <row r="51" spans="1:14" s="5" customFormat="1">
      <c r="A51" s="101"/>
      <c r="B51" s="3"/>
      <c r="C51" s="3"/>
      <c r="D51" s="3"/>
      <c r="E51" s="3"/>
      <c r="F51" s="3"/>
      <c r="G51" s="3"/>
      <c r="H51" s="3"/>
      <c r="I51" s="3"/>
      <c r="J51" s="4"/>
      <c r="K51" s="3"/>
      <c r="L51" s="3"/>
      <c r="M51" s="3"/>
      <c r="N51" s="14"/>
    </row>
    <row r="52" spans="1:14" s="5" customFormat="1" ht="30" customHeight="1">
      <c r="A52" s="816" t="s">
        <v>781</v>
      </c>
      <c r="B52" s="817"/>
      <c r="C52" s="817"/>
      <c r="D52" s="817"/>
      <c r="E52" s="817"/>
      <c r="F52" s="817"/>
      <c r="G52" s="817"/>
      <c r="H52" s="817"/>
      <c r="I52" s="817"/>
      <c r="J52" s="817"/>
      <c r="K52" s="818"/>
      <c r="L52" s="3"/>
      <c r="M52" s="3"/>
      <c r="N52" s="14"/>
    </row>
    <row r="53" spans="1:14" s="5" customFormat="1">
      <c r="A53" s="823" t="s">
        <v>780</v>
      </c>
      <c r="B53" s="824"/>
      <c r="C53" s="824"/>
      <c r="D53" s="824"/>
      <c r="E53" s="824"/>
      <c r="F53" s="824"/>
      <c r="G53" s="824"/>
      <c r="H53" s="824"/>
      <c r="I53" s="824"/>
      <c r="J53" s="824"/>
      <c r="K53" s="825"/>
      <c r="L53" s="27"/>
      <c r="M53" s="3"/>
      <c r="N53" s="14"/>
    </row>
    <row r="54" spans="1:14" s="5" customFormat="1">
      <c r="A54" s="710"/>
      <c r="B54" s="710"/>
      <c r="C54" s="710"/>
      <c r="D54" s="710"/>
      <c r="E54" s="710"/>
      <c r="F54" s="710"/>
      <c r="G54" s="710"/>
      <c r="H54" s="710"/>
      <c r="I54" s="710"/>
      <c r="J54" s="710"/>
      <c r="K54" s="710"/>
      <c r="L54" s="27"/>
      <c r="M54" s="3"/>
      <c r="N54" s="14"/>
    </row>
    <row r="55" spans="1:14" s="5" customFormat="1">
      <c r="A55" s="815" t="s">
        <v>785</v>
      </c>
      <c r="B55" s="815"/>
      <c r="C55" s="815"/>
      <c r="D55" s="815"/>
      <c r="E55" s="815"/>
      <c r="F55" s="815"/>
      <c r="G55" s="815"/>
      <c r="H55" s="815"/>
      <c r="I55" s="815"/>
      <c r="J55" s="815"/>
      <c r="K55" s="713" t="s">
        <v>784</v>
      </c>
      <c r="L55" s="27"/>
      <c r="M55" s="3"/>
      <c r="N55" s="14"/>
    </row>
    <row r="56" spans="1:14" s="5" customFormat="1">
      <c r="A56" s="712"/>
      <c r="B56" s="712"/>
      <c r="C56" s="712"/>
      <c r="D56" s="712"/>
      <c r="E56" s="712"/>
      <c r="F56" s="712"/>
      <c r="G56" s="712"/>
      <c r="H56" s="712"/>
      <c r="I56" s="712"/>
      <c r="J56" s="712"/>
      <c r="K56" s="711"/>
      <c r="L56" s="27"/>
      <c r="M56" s="3"/>
      <c r="N56" s="14"/>
    </row>
    <row r="57" spans="1:14" s="5" customFormat="1" ht="9" customHeight="1">
      <c r="A57" s="102"/>
      <c r="B57" s="14"/>
      <c r="C57" s="14"/>
      <c r="D57" s="14"/>
      <c r="E57" s="14"/>
      <c r="F57" s="14"/>
      <c r="G57" s="14"/>
      <c r="H57" s="14"/>
      <c r="I57" s="14"/>
      <c r="J57" s="24"/>
      <c r="K57" s="14"/>
      <c r="L57" s="14"/>
      <c r="M57" s="14"/>
      <c r="N57" s="14"/>
    </row>
    <row r="58" spans="1:14" s="5" customFormat="1" ht="22.5" customHeight="1">
      <c r="A58" s="821" t="str">
        <f>IF(C43="Het invullen van deze vragenlijst is gereed!","","&lt;&lt; = nog niet (volledig) ingevuld: 'aanwezigheid' én 'mate van belang' ingevuld?")</f>
        <v>&lt;&lt; = nog niet (volledig) ingevuld: 'aanwezigheid' én 'mate van belang' ingevuld?</v>
      </c>
      <c r="B58" s="822"/>
      <c r="C58" s="822"/>
      <c r="D58" s="822"/>
      <c r="E58" s="822"/>
      <c r="F58" s="822"/>
      <c r="G58" s="822"/>
      <c r="H58" s="822"/>
      <c r="I58" s="822"/>
      <c r="J58" s="822"/>
      <c r="K58" s="822"/>
      <c r="L58" s="3"/>
      <c r="M58" s="3"/>
      <c r="N58" s="6"/>
    </row>
    <row r="59" spans="1:14" s="5" customFormat="1" hidden="1">
      <c r="A59" s="819"/>
      <c r="B59" s="820"/>
      <c r="C59" s="820"/>
      <c r="D59" s="820"/>
      <c r="E59" s="820"/>
      <c r="F59" s="820"/>
      <c r="G59" s="820"/>
      <c r="H59" s="820"/>
      <c r="I59" s="820"/>
      <c r="J59" s="820"/>
      <c r="K59" s="820"/>
      <c r="L59" s="3"/>
      <c r="M59" s="3"/>
      <c r="N59" s="6"/>
    </row>
  </sheetData>
  <sheetProtection password="ED22" sheet="1" selectLockedCells="1"/>
  <customSheetViews>
    <customSheetView guid="{DA1CF5D9-5E01-450B-A893-345336955A5F}" hiddenColumns="1">
      <pane ySplit="5" topLeftCell="A6" activePane="bottomLeft" state="frozen"/>
      <selection pane="bottomLeft" activeCell="C6" sqref="C6"/>
      <pageMargins left="0.75" right="0.49" top="0.5" bottom="0.28000000000000003" header="0.5" footer="0.28000000000000003"/>
      <pageSetup paperSize="9" scale="92" orientation="landscape" horizontalDpi="300" verticalDpi="300" r:id="rId1"/>
      <headerFooter alignWithMargins="0"/>
    </customSheetView>
  </customSheetViews>
  <mergeCells count="25">
    <mergeCell ref="A1:K1"/>
    <mergeCell ref="K4:K5"/>
    <mergeCell ref="A4:B5"/>
    <mergeCell ref="A2:K2"/>
    <mergeCell ref="J4:J5"/>
    <mergeCell ref="C3:F3"/>
    <mergeCell ref="G3:I3"/>
    <mergeCell ref="A48:K48"/>
    <mergeCell ref="A7:A8"/>
    <mergeCell ref="A50:K50"/>
    <mergeCell ref="C41:K41"/>
    <mergeCell ref="C42:K42"/>
    <mergeCell ref="C43:K43"/>
    <mergeCell ref="B9:K9"/>
    <mergeCell ref="A46:K46"/>
    <mergeCell ref="A55:J55"/>
    <mergeCell ref="A52:K52"/>
    <mergeCell ref="A59:K59"/>
    <mergeCell ref="A58:K58"/>
    <mergeCell ref="A53:K53"/>
    <mergeCell ref="B10:K10"/>
    <mergeCell ref="B20:K20"/>
    <mergeCell ref="B26:K26"/>
    <mergeCell ref="A47:K47"/>
    <mergeCell ref="A49:K49"/>
  </mergeCells>
  <phoneticPr fontId="2" type="noConversion"/>
  <conditionalFormatting sqref="C14:F14">
    <cfRule type="expression" dxfId="134" priority="124" stopIfTrue="1">
      <formula>AND($C15="x",$F15="x")</formula>
    </cfRule>
  </conditionalFormatting>
  <conditionalFormatting sqref="C8:F8 C20:F20">
    <cfRule type="expression" dxfId="133" priority="127" stopIfTrue="1">
      <formula>AND($C11="x",$F11="x")</formula>
    </cfRule>
  </conditionalFormatting>
  <conditionalFormatting sqref="C44:K44">
    <cfRule type="cellIs" dxfId="132" priority="128" stopIfTrue="1" operator="equal">
      <formula>"Het invullen van de vragenlijst is gereed!"</formula>
    </cfRule>
  </conditionalFormatting>
  <conditionalFormatting sqref="C42:K42">
    <cfRule type="cellIs" dxfId="131" priority="129" stopIfTrue="1" operator="equal">
      <formula>"Nog niet alle aanvullende vragen zijn (volledig) beantwoord"</formula>
    </cfRule>
  </conditionalFormatting>
  <conditionalFormatting sqref="C41:K41">
    <cfRule type="cellIs" dxfId="130" priority="130" stopIfTrue="1" operator="equal">
      <formula>"Nog niet alle vragen zijn (volledig) beantwoord"</formula>
    </cfRule>
  </conditionalFormatting>
  <conditionalFormatting sqref="B11:B19 B21:B39">
    <cfRule type="expression" dxfId="129" priority="131" stopIfTrue="1">
      <formula>$C$7="x"</formula>
    </cfRule>
    <cfRule type="expression" dxfId="128" priority="132" stopIfTrue="1">
      <formula>COUNTIF($D$7:$F$7,"x")&gt;=1</formula>
    </cfRule>
  </conditionalFormatting>
  <conditionalFormatting sqref="B26 B10 B20">
    <cfRule type="expression" dxfId="127" priority="133" stopIfTrue="1">
      <formula>$C$7="x"</formula>
    </cfRule>
    <cfRule type="expression" dxfId="126" priority="134" stopIfTrue="1">
      <formula>OR($D$7="x",$E$7="x",$F$7="x")</formula>
    </cfRule>
  </conditionalFormatting>
  <conditionalFormatting sqref="B8">
    <cfRule type="expression" dxfId="125" priority="135" stopIfTrue="1">
      <formula>$C$7="x"</formula>
    </cfRule>
    <cfRule type="expression" dxfId="124" priority="136" stopIfTrue="1">
      <formula>COUNTIF($D$7:$F$7,"x")&gt;1</formula>
    </cfRule>
  </conditionalFormatting>
  <conditionalFormatting sqref="C43:K43">
    <cfRule type="cellIs" dxfId="123" priority="137" stopIfTrue="1" operator="equal">
      <formula>"Het invullen van deze vragenlijst is gereed!"</formula>
    </cfRule>
  </conditionalFormatting>
  <conditionalFormatting sqref="M6:M39">
    <cfRule type="cellIs" dxfId="122" priority="111" stopIfTrue="1" operator="equal">
      <formula>"Vul één antwoord in"</formula>
    </cfRule>
    <cfRule type="cellIs" dxfId="121" priority="122" stopIfTrue="1" operator="equal">
      <formula>"ok"</formula>
    </cfRule>
    <cfRule type="cellIs" dxfId="120" priority="123" stopIfTrue="1" operator="equal">
      <formula>"&lt;&lt;"</formula>
    </cfRule>
  </conditionalFormatting>
  <conditionalFormatting sqref="M6:M39">
    <cfRule type="cellIs" dxfId="119" priority="120" stopIfTrue="1" operator="equal">
      <formula>"ok"</formula>
    </cfRule>
    <cfRule type="cellIs" dxfId="118" priority="121" stopIfTrue="1" operator="equal">
      <formula>"&lt;&lt;"</formula>
    </cfRule>
  </conditionalFormatting>
  <conditionalFormatting sqref="K6:K7 K11:K13 K15:K19 K21:K25 K27:K39">
    <cfRule type="cellIs" dxfId="117" priority="105" stopIfTrue="1" operator="equal">
      <formula>"&lt;= Ontwikkelpunt? Zet 'x' of ga naar volgende"</formula>
    </cfRule>
  </conditionalFormatting>
  <conditionalFormatting sqref="A58">
    <cfRule type="cellIs" dxfId="116" priority="74" stopIfTrue="1" operator="equal">
      <formula>""""""</formula>
    </cfRule>
  </conditionalFormatting>
  <conditionalFormatting sqref="C26:F26">
    <cfRule type="expression" dxfId="115" priority="72" stopIfTrue="1">
      <formula>AND($C31="x",$F31="x")</formula>
    </cfRule>
  </conditionalFormatting>
  <conditionalFormatting sqref="M6:M39">
    <cfRule type="cellIs" dxfId="114" priority="34" stopIfTrue="1" operator="equal">
      <formula>"Kies één optie"</formula>
    </cfRule>
    <cfRule type="cellIs" dxfId="113" priority="35" stopIfTrue="1" operator="equal">
      <formula>"ok"</formula>
    </cfRule>
    <cfRule type="cellIs" dxfId="112" priority="36" stopIfTrue="1" operator="equal">
      <formula>"&lt;&lt;"</formula>
    </cfRule>
  </conditionalFormatting>
  <conditionalFormatting sqref="H7:I7">
    <cfRule type="expression" dxfId="111" priority="33" stopIfTrue="1">
      <formula>AND($C7="x",$F7="x")</formula>
    </cfRule>
  </conditionalFormatting>
  <conditionalFormatting sqref="H7:I7">
    <cfRule type="expression" dxfId="110" priority="32" stopIfTrue="1">
      <formula>AND($C7="x",$F7="x")</formula>
    </cfRule>
  </conditionalFormatting>
  <conditionalFormatting sqref="H7:I7">
    <cfRule type="expression" dxfId="109" priority="31" stopIfTrue="1">
      <formula>AND($C7="x",$F7="x")</formula>
    </cfRule>
  </conditionalFormatting>
  <conditionalFormatting sqref="H7:I7">
    <cfRule type="expression" dxfId="108" priority="30" stopIfTrue="1">
      <formula>AND($C7="x",$F7="x")</formula>
    </cfRule>
  </conditionalFormatting>
  <conditionalFormatting sqref="H7:I7">
    <cfRule type="expression" dxfId="107" priority="29" stopIfTrue="1">
      <formula>AND($C7="x",$F7="x")</formula>
    </cfRule>
  </conditionalFormatting>
  <conditionalFormatting sqref="H7:I7">
    <cfRule type="expression" dxfId="106" priority="28" stopIfTrue="1">
      <formula>AND($C7="x",$F7="x")</formula>
    </cfRule>
  </conditionalFormatting>
  <conditionalFormatting sqref="H7:I7">
    <cfRule type="expression" dxfId="105" priority="27" stopIfTrue="1">
      <formula>COUNTIF($C7:$F7,"x")&gt;1</formula>
    </cfRule>
  </conditionalFormatting>
  <conditionalFormatting sqref="G7">
    <cfRule type="expression" dxfId="104" priority="26" stopIfTrue="1">
      <formula>AND($C7="x",$F7="x")</formula>
    </cfRule>
  </conditionalFormatting>
  <conditionalFormatting sqref="G7">
    <cfRule type="expression" dxfId="103" priority="25" stopIfTrue="1">
      <formula>AND($C7="x",$F7="x")</formula>
    </cfRule>
  </conditionalFormatting>
  <conditionalFormatting sqref="G7">
    <cfRule type="expression" dxfId="102" priority="24" stopIfTrue="1">
      <formula>AND($C7="x",$F7="x")</formula>
    </cfRule>
  </conditionalFormatting>
  <conditionalFormatting sqref="G7">
    <cfRule type="expression" dxfId="101" priority="23" stopIfTrue="1">
      <formula>AND($C7="x",$F7="x")</formula>
    </cfRule>
  </conditionalFormatting>
  <conditionalFormatting sqref="G7">
    <cfRule type="expression" dxfId="100" priority="22" stopIfTrue="1">
      <formula>AND($C7="x",$F7="x")</formula>
    </cfRule>
  </conditionalFormatting>
  <conditionalFormatting sqref="G7">
    <cfRule type="expression" dxfId="99" priority="21" stopIfTrue="1">
      <formula>AND($C7="x",$F7="x")</formula>
    </cfRule>
  </conditionalFormatting>
  <conditionalFormatting sqref="G7">
    <cfRule type="expression" dxfId="98" priority="20" stopIfTrue="1">
      <formula>COUNTIF($C7:$F7,"x")&gt;1</formula>
    </cfRule>
  </conditionalFormatting>
  <conditionalFormatting sqref="J7">
    <cfRule type="expression" dxfId="97" priority="19" stopIfTrue="1">
      <formula>AND($C7="x",$F7="x")</formula>
    </cfRule>
  </conditionalFormatting>
  <conditionalFormatting sqref="J7">
    <cfRule type="expression" dxfId="96" priority="18" stopIfTrue="1">
      <formula>AND($C7="x",$F7="x")</formula>
    </cfRule>
  </conditionalFormatting>
  <conditionalFormatting sqref="J7">
    <cfRule type="expression" dxfId="95" priority="17" stopIfTrue="1">
      <formula>AND($C7="x",$F7="x")</formula>
    </cfRule>
  </conditionalFormatting>
  <conditionalFormatting sqref="J7">
    <cfRule type="expression" dxfId="94" priority="16" stopIfTrue="1">
      <formula>AND($C7="x",$F7="x")</formula>
    </cfRule>
  </conditionalFormatting>
  <conditionalFormatting sqref="J7">
    <cfRule type="expression" dxfId="93" priority="15" stopIfTrue="1">
      <formula>AND($C7="x",$F7="x")</formula>
    </cfRule>
  </conditionalFormatting>
  <conditionalFormatting sqref="J7">
    <cfRule type="expression" dxfId="92" priority="14" stopIfTrue="1">
      <formula>AND($C7="x",$F7="x")</formula>
    </cfRule>
  </conditionalFormatting>
  <conditionalFormatting sqref="J7">
    <cfRule type="expression" dxfId="91" priority="13" stopIfTrue="1">
      <formula>COUNTIF($C7:$F7,"x")&gt;1</formula>
    </cfRule>
  </conditionalFormatting>
  <conditionalFormatting sqref="H1:H47 H49:H51 H53:H54 H57:H65536">
    <cfRule type="expression" dxfId="90" priority="12" stopIfTrue="1">
      <formula>OR($G1="x",$I1="x")</formula>
    </cfRule>
  </conditionalFormatting>
  <conditionalFormatting sqref="C1:C47 C49:C51 C53:C54 C57:C65536">
    <cfRule type="expression" dxfId="89" priority="10" stopIfTrue="1">
      <formula>OR($D1="x",OR($E1="x",$F1="x"))</formula>
    </cfRule>
    <cfRule type="cellIs" dxfId="88" priority="11" stopIfTrue="1" operator="equal">
      <formula>"x"</formula>
    </cfRule>
  </conditionalFormatting>
  <conditionalFormatting sqref="D1:D47 D49:D51 D53:D54 D57:D65536">
    <cfRule type="expression" dxfId="87" priority="8" stopIfTrue="1">
      <formula>OR($C1="x",OR($E1="x",$F1="x"))</formula>
    </cfRule>
    <cfRule type="cellIs" dxfId="86" priority="9" stopIfTrue="1" operator="equal">
      <formula>"x"</formula>
    </cfRule>
  </conditionalFormatting>
  <conditionalFormatting sqref="E1:E47 E49:E51 E53:E54 E57:E65536">
    <cfRule type="expression" dxfId="85" priority="6" stopIfTrue="1">
      <formula>OR($C1="x",OR($D1="x",$F1="x"))</formula>
    </cfRule>
    <cfRule type="cellIs" dxfId="84" priority="7" stopIfTrue="1" operator="equal">
      <formula>"x"</formula>
    </cfRule>
  </conditionalFormatting>
  <conditionalFormatting sqref="F1:F47 F49:F51 F53:F54 F57:F65536">
    <cfRule type="expression" dxfId="83" priority="4" stopIfTrue="1">
      <formula>COUNTIF($C1:$E1,"x")&gt;=1</formula>
    </cfRule>
    <cfRule type="cellIs" dxfId="82" priority="5" stopIfTrue="1" operator="equal">
      <formula>"x"</formula>
    </cfRule>
  </conditionalFormatting>
  <conditionalFormatting sqref="I1:I47 I49:I51 I53:I54 I57:I65536">
    <cfRule type="expression" dxfId="81" priority="1" stopIfTrue="1">
      <formula>OR($G1="x",$H1="x")</formula>
    </cfRule>
    <cfRule type="expression" dxfId="80" priority="2" stopIfTrue="1">
      <formula>AND(OR($E1="x",$F1="x"),$I1="x")</formula>
    </cfRule>
    <cfRule type="expression" dxfId="79" priority="3" stopIfTrue="1">
      <formula>AND(OR($C1="x",$D1="x"),$I1="x")</formula>
    </cfRule>
  </conditionalFormatting>
  <dataValidations count="9">
    <dataValidation type="list" allowBlank="1" showDropDown="1" showInputMessage="1" showErrorMessage="1" errorTitle="Invoer" error="Vul alleen een 'x' in_x000a_(zonder spaties)" promptTitle="Optioneel: ontwikkelpunt?" prompt="Vul een 'x' in indien dit voor uw school een ontwikkelpunt is" sqref="J27:J39 J6 J21:J25 J15:J19 J11:J13">
      <formula1>"x"</formula1>
    </dataValidation>
    <dataValidation type="list" allowBlank="1" showDropDown="1" showErrorMessage="1" errorTitle="Invoer" error="Let er op dat u alleen een 'x' invoert (zonder spaties of iets dergelijks)" promptTitle="Niet gerealiseerd?" prompt="Vul een 'x' in onder 'Niet'" sqref="C6:C7 J7 G7 C27:C39 C21:C25 C15:C19 C11:C13">
      <formula1>"x"</formula1>
    </dataValidation>
    <dataValidation type="list" allowBlank="1" showDropDown="1" showErrorMessage="1" errorTitle="Invoer" error="Let er op dat u alleen een 'x' invoert (zonder spaties of iets dergelijks)" promptTitle="Enigszins gerealiseerd?" prompt="Vul een 'x' in onder 'Enigszins'" sqref="D6:D7 D27:D39 D21:D25 D15:D19 D11:D13">
      <formula1>"x"</formula1>
    </dataValidation>
    <dataValidation type="list" allowBlank="1" showDropDown="1" showErrorMessage="1" errorTitle="Invoer" error="Let er op dat u alleen een 'x' invoert (zonder spaties of iets dergelijks)" promptTitle="Grotendeels gerealiseerd?" prompt="Vul een 'x' in onder 'Grotendeels'" sqref="E6:E7 H7 E27:E39 E21:E25 E15:E19 E11:E13">
      <formula1>"x"</formula1>
    </dataValidation>
    <dataValidation type="list" allowBlank="1" showDropDown="1" showErrorMessage="1" errorTitle="Invoer" error="Let er op dat u alleen een 'x' invoert (zonder spaties of iets dergelijks)" promptTitle="Volledig gerealiseerd?" prompt="Vul een 'x' in onder 'Volledig'_x000a_" sqref="F6:F7 I7 F27:F39 F21:F25 F15:F19 F11:F13">
      <formula1>"x"</formula1>
    </dataValidation>
    <dataValidation type="list" allowBlank="1" showDropDown="1" showErrorMessage="1" errorTitle="Invoer" error="Vul alleen een 'x' in_x000a_(zonder spaties)" promptTitle="Niet belangrijk?" prompt="Vul een 'x' in onder 'Niet belangrijk'" sqref="G27:G39 G6 G21:G25 G15:G19 G11:G13">
      <formula1>"x"</formula1>
    </dataValidation>
    <dataValidation type="list" allowBlank="1" showDropDown="1" showErrorMessage="1" errorTitle="Invoer" error="Vul alleen een 'x' in_x000a_(zonder spaties)" promptTitle="Beetje belangrijk?" prompt="Vul een 'x' in onder 'Beetje belangrijk'" sqref="H27:H39 H6 H21:H25 H15:H19 H11:H13">
      <formula1>"x"</formula1>
    </dataValidation>
    <dataValidation type="list" allowBlank="1" showDropDown="1" showErrorMessage="1" errorTitle="Invoer" error="Vul alleen een 'x' in_x000a_(zonder spaties)" promptTitle="Belangrijk?" prompt="Vul een 'x' in onder 'Belangrijk'" sqref="I27:I39 I6 I21:I25 I15:I19 I11:I13">
      <formula1>"x"</formula1>
    </dataValidation>
    <dataValidation allowBlank="1" showErrorMessage="1" promptTitle="Toelichting" prompt="U kunt hier uw antwoord toelichten bij dit item" sqref="K6:K7 K27:K39 K21:K25 K15:K19 K11:K13"/>
  </dataValidations>
  <hyperlinks>
    <hyperlink ref="B8" location="afsluiting" tooltip="Ga naar 'Afsluiting', indien het invullen van deze vragenlijst gereed is" display="afsluiting"/>
    <hyperlink ref="A53:K53" r:id="rId2" tooltip="Website Landelijk Informatiepunt (Hoog)begaafdheid - Primair Onderwijs" display="http://hoogbegaafdheid.slo.nl"/>
    <hyperlink ref="A47:K47" location="Rapportage!A1" tooltip="Schoolrapportage op basis van de ingevulde antwoorden" display="Bekijk de rapportage die is gegenereerd op basis van de ingevulde antwoorden"/>
    <hyperlink ref="A50:K50" location="bijlage2" tooltip="Bekijk een voorbeeld van een planmatige aanpak in Bijlage 2 van de rapportage" display="bijlage2"/>
    <hyperlink ref="A53" r:id="rId3"/>
    <hyperlink ref="A48:B48" location="Resultaat!A1" tooltip="Resultaat: overzichtstabel op basis van de ingevoerde gegevens" display="Overzichtstabel met resultaten"/>
    <hyperlink ref="K55" r:id="rId4" tooltip="Mail uw feedback naar d.houkema@slo.nl"/>
  </hyperlinks>
  <pageMargins left="0.51181102362204722" right="0.47244094488188981" top="0.32" bottom="0.27559055118110237" header="0.51181102362204722" footer="0.27559055118110237"/>
  <pageSetup paperSize="9" orientation="landscape" r:id="rId5"/>
  <headerFooter alignWithMargins="0">
    <oddFooter>&amp;L&amp;8&amp;K00-047© SLO, 2010&amp;R&amp;8&amp;K00-047Digitale 'Hoogbegaafdenwijzer Basisonderwijs'</oddFooter>
  </headerFooter>
  <rowBreaks count="1" manualBreakCount="1">
    <brk id="25" max="16383" man="1"/>
  </rowBreaks>
  <ignoredErrors>
    <ignoredError sqref="B8" unlockedFormula="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M306"/>
  <sheetViews>
    <sheetView workbookViewId="0">
      <pane ySplit="1" topLeftCell="A218" activePane="bottomLeft" state="frozen"/>
      <selection activeCell="D6" sqref="D6"/>
      <selection pane="bottomLeft" activeCell="B2" sqref="B2:E296"/>
    </sheetView>
  </sheetViews>
  <sheetFormatPr defaultColWidth="0" defaultRowHeight="12.75"/>
  <cols>
    <col min="1" max="1" width="10.5703125" style="106" customWidth="1"/>
    <col min="2" max="2" width="6.5703125" style="115" customWidth="1"/>
    <col min="3" max="3" width="4.7109375" style="115" customWidth="1"/>
    <col min="4" max="4" width="6.5703125" style="115" customWidth="1"/>
    <col min="5" max="5" width="9.140625" style="89" customWidth="1"/>
    <col min="6" max="6" width="6.5703125" style="115" customWidth="1"/>
    <col min="7" max="7" width="31.42578125" style="2" hidden="1" customWidth="1"/>
    <col min="8" max="8" width="32.85546875" style="2" hidden="1" customWidth="1"/>
    <col min="9" max="9" width="2" style="2" hidden="1" customWidth="1"/>
  </cols>
  <sheetData>
    <row r="1" spans="1:13" s="2" customFormat="1" ht="11.25">
      <c r="A1" s="106" t="s">
        <v>482</v>
      </c>
      <c r="B1" s="114" t="s">
        <v>406</v>
      </c>
      <c r="C1" s="114" t="s">
        <v>407</v>
      </c>
      <c r="D1" s="114" t="s">
        <v>143</v>
      </c>
      <c r="E1" s="89" t="s">
        <v>420</v>
      </c>
      <c r="F1" s="114" t="s">
        <v>698</v>
      </c>
      <c r="G1" s="26" t="s">
        <v>189</v>
      </c>
      <c r="H1" s="2" t="s">
        <v>484</v>
      </c>
    </row>
    <row r="2" spans="1:13">
      <c r="A2" s="107" t="str">
        <f>Algemeen!A6</f>
        <v>1.1</v>
      </c>
      <c r="B2" s="115" t="str">
        <f>IF(Algemeen!C6="x",Score_niet,IF(Algemeen!D6="x",Score_enigszins,IF(Algemeen!E6="x",Score_grotendeels,IF(Algemeen!F6="x",Score_volledig,""))))</f>
        <v/>
      </c>
      <c r="C2" s="115" t="str">
        <f>IF(Algemeen!G6="x",Score_niet_belangrijk,IF(Algemeen!H6="x",Score_beetje_belangrijk,IF(Algemeen!I6="x",Score_belangrijk,"")))</f>
        <v/>
      </c>
      <c r="D2" s="115" t="str">
        <f>IF(Algemeen!J6="x",1,"")</f>
        <v/>
      </c>
      <c r="E2" s="89" t="str">
        <f>IF(ISBLANK(Algemeen!K6),"",Algemeen!K6)</f>
        <v/>
      </c>
      <c r="G2" s="9" t="s">
        <v>145</v>
      </c>
      <c r="H2" s="9" t="s">
        <v>492</v>
      </c>
      <c r="I2" s="9"/>
    </row>
    <row r="3" spans="1:13">
      <c r="A3" s="108" t="str">
        <f>Algemeen!A7</f>
        <v>*</v>
      </c>
      <c r="B3" s="115" t="str">
        <f>IF(Algemeen!C7="x",Score_niet,IF(Algemeen!D7="x",Score_enigszins,IF(Algemeen!E7="x",Score_grotendeels,IF(Algemeen!F7="x",Score_volledig,""))))</f>
        <v/>
      </c>
      <c r="C3" s="115" t="str">
        <f>IF(Algemeen!G7="x",Score_niet_belangrijk,IF(Algemeen!H7="x",Score_beetje_belangrijk,IF(Algemeen!I7="x",Score_belangrijk,"")))</f>
        <v/>
      </c>
      <c r="D3" s="115" t="str">
        <f>IF(Algemeen!J7="x",1,"")</f>
        <v/>
      </c>
      <c r="E3" s="89" t="str">
        <f>IF(ISBLANK(Algemeen!K7),"",Algemeen!K7)</f>
        <v/>
      </c>
      <c r="F3" s="115" t="str">
        <f t="shared" ref="F3:F66" si="0">IF(C3=Score_belangrijk,IF(AND(B3&lt;&gt;"",B3&lt;Score_volledig),Score_volledig-B3,0),"")</f>
        <v/>
      </c>
      <c r="G3" s="9" t="s">
        <v>165</v>
      </c>
      <c r="H3" s="9" t="s">
        <v>165</v>
      </c>
      <c r="I3" s="9" t="s">
        <v>523</v>
      </c>
      <c r="M3" s="2"/>
    </row>
    <row r="4" spans="1:13">
      <c r="A4" s="108" t="str">
        <f>Algemeen!A8</f>
        <v>*</v>
      </c>
      <c r="B4" s="115" t="str">
        <f>IF(Algemeen!C8="x",Score_niet,IF(Algemeen!D8="x",Score_enigszins,IF(Algemeen!E8="x",Score_grotendeels,IF(Algemeen!F8="x",Score_volledig,""))))</f>
        <v/>
      </c>
      <c r="C4" s="115" t="str">
        <f>IF(Algemeen!G8="x",Score_niet_belangrijk,IF(Algemeen!H8="x",Score_beetje_belangrijk,IF(Algemeen!I8="x",Score_belangrijk,"")))</f>
        <v/>
      </c>
      <c r="D4" s="115" t="str">
        <f>IF(Algemeen!J8="x",1,"")</f>
        <v/>
      </c>
      <c r="E4" s="89" t="str">
        <f>IF(ISBLANK(Algemeen!K8),"",Algemeen!K8)</f>
        <v/>
      </c>
      <c r="F4" s="115" t="str">
        <f t="shared" si="0"/>
        <v/>
      </c>
      <c r="G4" s="9" t="s">
        <v>167</v>
      </c>
      <c r="H4" s="9" t="s">
        <v>167</v>
      </c>
      <c r="I4" s="9" t="s">
        <v>523</v>
      </c>
    </row>
    <row r="5" spans="1:13">
      <c r="A5" s="107" t="str">
        <f>Algemeen!A9</f>
        <v>1.2</v>
      </c>
      <c r="B5" s="115" t="str">
        <f>IF(Algemeen!C9="x",Score_niet,IF(Algemeen!D9="x",Score_enigszins,IF(Algemeen!E9="x",Score_grotendeels,IF(Algemeen!F9="x",Score_volledig,""))))</f>
        <v/>
      </c>
      <c r="C5" s="115" t="str">
        <f>IF(Algemeen!G9="x",Score_niet_belangrijk,IF(Algemeen!H9="x",Score_beetje_belangrijk,IF(Algemeen!I9="x",Score_belangrijk,"")))</f>
        <v/>
      </c>
      <c r="D5" s="115" t="str">
        <f>IF(Algemeen!J9="x",1,"")</f>
        <v/>
      </c>
      <c r="E5" s="89" t="str">
        <f>IF(ISBLANK(Algemeen!K9),"",Algemeen!K9)</f>
        <v/>
      </c>
      <c r="F5" s="115" t="str">
        <f t="shared" si="0"/>
        <v/>
      </c>
      <c r="G5" s="9" t="s">
        <v>169</v>
      </c>
      <c r="H5" s="9" t="s">
        <v>491</v>
      </c>
      <c r="I5" s="9"/>
    </row>
    <row r="6" spans="1:13">
      <c r="A6" s="107" t="str">
        <f>Algemeen!A10</f>
        <v>1.3</v>
      </c>
      <c r="B6" s="115" t="str">
        <f>IF(Algemeen!C10="x",Score_niet,IF(Algemeen!D10="x",Score_enigszins,IF(Algemeen!E10="x",Score_grotendeels,IF(Algemeen!F10="x",Score_volledig,""))))</f>
        <v/>
      </c>
      <c r="C6" s="115" t="str">
        <f>IF(Algemeen!G10="x",Score_niet_belangrijk,IF(Algemeen!H10="x",Score_beetje_belangrijk,IF(Algemeen!I10="x",Score_belangrijk,"")))</f>
        <v/>
      </c>
      <c r="D6" s="115" t="str">
        <f>IF(Algemeen!J10="x",1,"")</f>
        <v/>
      </c>
      <c r="E6" s="89" t="str">
        <f>IF(ISBLANK(Algemeen!K10),"",Algemeen!K10)</f>
        <v/>
      </c>
      <c r="F6" s="115" t="str">
        <f t="shared" si="0"/>
        <v/>
      </c>
      <c r="G6" s="9" t="s">
        <v>171</v>
      </c>
      <c r="H6" s="9" t="s">
        <v>171</v>
      </c>
      <c r="I6" s="9" t="s">
        <v>523</v>
      </c>
    </row>
    <row r="7" spans="1:13">
      <c r="A7" s="108" t="str">
        <f>Algemeen!A11</f>
        <v>*</v>
      </c>
      <c r="B7" s="115" t="str">
        <f>IF(Algemeen!C11="x",Score_niet,IF(Algemeen!D11="x",Score_enigszins,IF(Algemeen!E11="x",Score_grotendeels,IF(Algemeen!F11="x",Score_volledig,""))))</f>
        <v/>
      </c>
      <c r="C7" s="115" t="str">
        <f>IF(Algemeen!G11="x",Score_niet_belangrijk,IF(Algemeen!H11="x",Score_beetje_belangrijk,IF(Algemeen!I11="x",Score_belangrijk,"")))</f>
        <v/>
      </c>
      <c r="D7" s="115" t="str">
        <f>IF(Algemeen!J11="x",1,"")</f>
        <v/>
      </c>
      <c r="E7" s="89" t="str">
        <f>IF(ISBLANK(Algemeen!K11),"",Algemeen!K11)</f>
        <v/>
      </c>
      <c r="F7" s="115" t="str">
        <f t="shared" si="0"/>
        <v/>
      </c>
      <c r="G7" s="9" t="s">
        <v>173</v>
      </c>
      <c r="H7" s="9" t="s">
        <v>173</v>
      </c>
      <c r="I7" s="9" t="s">
        <v>523</v>
      </c>
    </row>
    <row r="8" spans="1:13">
      <c r="A8" s="108" t="str">
        <f>Algemeen!A12</f>
        <v>*</v>
      </c>
      <c r="B8" s="115" t="str">
        <f>IF(Algemeen!C12="x",Score_niet,IF(Algemeen!D12="x",Score_enigszins,IF(Algemeen!E12="x",Score_grotendeels,IF(Algemeen!F12="x",Score_volledig,""))))</f>
        <v/>
      </c>
      <c r="C8" s="115" t="str">
        <f>IF(Algemeen!G12="x",Score_niet_belangrijk,IF(Algemeen!H12="x",Score_beetje_belangrijk,IF(Algemeen!I12="x",Score_belangrijk,"")))</f>
        <v/>
      </c>
      <c r="D8" s="115" t="str">
        <f>IF(Algemeen!J12="x",1,"")</f>
        <v/>
      </c>
      <c r="E8" s="89" t="str">
        <f>IF(ISBLANK(Algemeen!K12),"",Algemeen!K12)</f>
        <v/>
      </c>
      <c r="F8" s="115" t="str">
        <f t="shared" si="0"/>
        <v/>
      </c>
      <c r="G8" s="9" t="s">
        <v>174</v>
      </c>
      <c r="H8" s="9" t="s">
        <v>174</v>
      </c>
      <c r="I8" s="9" t="s">
        <v>523</v>
      </c>
    </row>
    <row r="9" spans="1:13">
      <c r="A9" s="108" t="str">
        <f>Algemeen!A13</f>
        <v>*</v>
      </c>
      <c r="B9" s="115" t="str">
        <f>IF(Algemeen!C13="x",Score_niet,IF(Algemeen!D13="x",Score_enigszins,IF(Algemeen!E13="x",Score_grotendeels,IF(Algemeen!F13="x",Score_volledig,""))))</f>
        <v/>
      </c>
      <c r="C9" s="115" t="str">
        <f>IF(Algemeen!G13="x",Score_niet_belangrijk,IF(Algemeen!H13="x",Score_beetje_belangrijk,IF(Algemeen!I13="x",Score_belangrijk,"")))</f>
        <v/>
      </c>
      <c r="D9" s="115" t="str">
        <f>IF(Algemeen!J13="x",1,"")</f>
        <v/>
      </c>
      <c r="E9" s="89" t="str">
        <f>IF(ISBLANK(Algemeen!K13),"",Algemeen!K13)</f>
        <v/>
      </c>
      <c r="F9" s="115" t="str">
        <f t="shared" si="0"/>
        <v/>
      </c>
      <c r="G9" s="9"/>
      <c r="H9" s="9"/>
      <c r="I9" s="9"/>
    </row>
    <row r="10" spans="1:13">
      <c r="A10" s="107" t="str">
        <f>Algemeen!A14</f>
        <v>1.4</v>
      </c>
      <c r="B10" s="115" t="str">
        <f>IF(Algemeen!C14="x",Score_niet,IF(Algemeen!D14="x",Score_enigszins,IF(Algemeen!E14="x",Score_grotendeels,IF(Algemeen!F14="x",Score_volledig,""))))</f>
        <v/>
      </c>
      <c r="C10" s="115" t="str">
        <f>IF(Algemeen!G14="x",Score_niet_belangrijk,IF(Algemeen!H14="x",Score_beetje_belangrijk,IF(Algemeen!I14="x",Score_belangrijk,"")))</f>
        <v/>
      </c>
      <c r="D10" s="115" t="str">
        <f>IF(Algemeen!J14="x",1,"")</f>
        <v/>
      </c>
      <c r="E10" s="89" t="str">
        <f>IF(ISBLANK(Algemeen!K14),"",Algemeen!K14)</f>
        <v/>
      </c>
      <c r="F10" s="115" t="str">
        <f t="shared" si="0"/>
        <v/>
      </c>
      <c r="G10" s="9" t="s">
        <v>177</v>
      </c>
      <c r="H10" s="9" t="s">
        <v>177</v>
      </c>
      <c r="I10" s="9"/>
    </row>
    <row r="11" spans="1:13">
      <c r="A11" s="108" t="str">
        <f>Algemeen!A15</f>
        <v>*</v>
      </c>
      <c r="B11" s="115" t="str">
        <f>IF(Algemeen!C15="x",Score_niet,IF(Algemeen!D15="x",Score_enigszins,IF(Algemeen!E15="x",Score_grotendeels,IF(Algemeen!F15="x",Score_volledig,""))))</f>
        <v/>
      </c>
      <c r="C11" s="115" t="str">
        <f>IF(Algemeen!G15="x",Score_niet_belangrijk,IF(Algemeen!H15="x",Score_beetje_belangrijk,IF(Algemeen!I15="x",Score_belangrijk,"")))</f>
        <v/>
      </c>
      <c r="D11" s="115" t="str">
        <f>IF(Algemeen!J15="x",1,"")</f>
        <v/>
      </c>
      <c r="E11" s="89" t="str">
        <f>IF(ISBLANK(Algemeen!K15),"",Algemeen!K15)</f>
        <v/>
      </c>
      <c r="F11" s="115" t="str">
        <f t="shared" si="0"/>
        <v/>
      </c>
      <c r="G11" s="9" t="s">
        <v>179</v>
      </c>
      <c r="H11" s="9" t="s">
        <v>490</v>
      </c>
      <c r="I11" s="9" t="s">
        <v>523</v>
      </c>
    </row>
    <row r="12" spans="1:13">
      <c r="A12" s="108" t="str">
        <f>Algemeen!A16</f>
        <v>*</v>
      </c>
      <c r="B12" s="115" t="str">
        <f>IF(Algemeen!C16="x",Score_niet,IF(Algemeen!D16="x",Score_enigszins,IF(Algemeen!E16="x",Score_grotendeels,IF(Algemeen!F16="x",Score_volledig,""))))</f>
        <v/>
      </c>
      <c r="C12" s="115" t="str">
        <f>IF(Algemeen!G16="x",Score_niet_belangrijk,IF(Algemeen!H16="x",Score_beetje_belangrijk,IF(Algemeen!I16="x",Score_belangrijk,"")))</f>
        <v/>
      </c>
      <c r="D12" s="115" t="str">
        <f>IF(Algemeen!J16="x",1,"")</f>
        <v/>
      </c>
      <c r="E12" s="89" t="str">
        <f>IF(ISBLANK(Algemeen!K16),"",Algemeen!K16)</f>
        <v/>
      </c>
      <c r="F12" s="115" t="str">
        <f t="shared" si="0"/>
        <v/>
      </c>
      <c r="G12" s="9" t="s">
        <v>187</v>
      </c>
      <c r="H12" s="9" t="s">
        <v>489</v>
      </c>
      <c r="I12" s="9" t="s">
        <v>523</v>
      </c>
    </row>
    <row r="13" spans="1:13">
      <c r="A13" s="108" t="str">
        <f>Algemeen!A17</f>
        <v>*</v>
      </c>
      <c r="B13" s="115" t="str">
        <f>IF(Algemeen!C17="x",Score_niet,IF(Algemeen!D17="x",Score_enigszins,IF(Algemeen!E17="x",Score_grotendeels,IF(Algemeen!F17="x",Score_volledig,""))))</f>
        <v/>
      </c>
      <c r="C13" s="115" t="str">
        <f>IF(Algemeen!G17="x",Score_niet_belangrijk,IF(Algemeen!H17="x",Score_beetje_belangrijk,IF(Algemeen!I17="x",Score_belangrijk,"")))</f>
        <v/>
      </c>
      <c r="D13" s="115" t="str">
        <f>IF(Algemeen!J17="x",1,"")</f>
        <v/>
      </c>
      <c r="E13" s="89" t="str">
        <f>IF(ISBLANK(Algemeen!K17),"",Algemeen!K17)</f>
        <v/>
      </c>
      <c r="F13" s="115" t="str">
        <f t="shared" si="0"/>
        <v/>
      </c>
      <c r="G13" s="9" t="s">
        <v>217</v>
      </c>
      <c r="H13" s="9" t="s">
        <v>495</v>
      </c>
      <c r="I13" s="9" t="s">
        <v>523</v>
      </c>
    </row>
    <row r="14" spans="1:13">
      <c r="A14" s="107" t="str">
        <f>Algemeen!A18</f>
        <v>1.5</v>
      </c>
      <c r="B14" s="115" t="str">
        <f>IF(Algemeen!C18="x",Score_niet,IF(Algemeen!D18="x",Score_enigszins,IF(Algemeen!E18="x",Score_grotendeels,IF(Algemeen!F18="x",Score_volledig,""))))</f>
        <v/>
      </c>
      <c r="C14" s="115" t="str">
        <f>IF(Algemeen!G18="x",Score_niet_belangrijk,IF(Algemeen!H18="x",Score_beetje_belangrijk,IF(Algemeen!I18="x",Score_belangrijk,"")))</f>
        <v/>
      </c>
      <c r="D14" s="115" t="str">
        <f>IF(Algemeen!J18="x",1,"")</f>
        <v/>
      </c>
      <c r="E14" s="89" t="str">
        <f>IF(ISBLANK(Algemeen!K18),"",Algemeen!K18)</f>
        <v/>
      </c>
      <c r="F14" s="115" t="str">
        <f t="shared" si="0"/>
        <v/>
      </c>
      <c r="G14" s="9" t="s">
        <v>409</v>
      </c>
      <c r="H14" s="9" t="s">
        <v>496</v>
      </c>
      <c r="I14" s="9"/>
    </row>
    <row r="15" spans="1:13">
      <c r="A15" s="107" t="str">
        <f>Algemeen!A19</f>
        <v>1.6</v>
      </c>
      <c r="B15" s="115" t="str">
        <f>IF(Algemeen!C19="x",Score_niet,IF(Algemeen!D19="x",Score_enigszins,IF(Algemeen!E19="x",Score_grotendeels,IF(Algemeen!F19="x",Score_volledig,""))))</f>
        <v/>
      </c>
      <c r="C15" s="115" t="str">
        <f>IF(Algemeen!G19="x",Score_niet_belangrijk,IF(Algemeen!H19="x",Score_beetje_belangrijk,IF(Algemeen!I19="x",Score_belangrijk,"")))</f>
        <v/>
      </c>
      <c r="D15" s="115" t="str">
        <f>IF(Algemeen!J19="x",1,"")</f>
        <v/>
      </c>
      <c r="E15" s="89" t="str">
        <f>IF(ISBLANK(Algemeen!K19),"",Algemeen!K19)</f>
        <v/>
      </c>
      <c r="F15" s="115" t="str">
        <f t="shared" si="0"/>
        <v/>
      </c>
      <c r="G15" s="9" t="s">
        <v>410</v>
      </c>
      <c r="H15" s="9" t="s">
        <v>506</v>
      </c>
      <c r="I15" s="9"/>
    </row>
    <row r="16" spans="1:13">
      <c r="A16" s="108" t="str">
        <f>Algemeen!A20</f>
        <v>*</v>
      </c>
      <c r="B16" s="115" t="str">
        <f>IF(Algemeen!C20="x",Score_niet,IF(Algemeen!D20="x",Score_enigszins,IF(Algemeen!E20="x",Score_grotendeels,IF(Algemeen!F20="x",Score_volledig,""))))</f>
        <v/>
      </c>
      <c r="C16" s="115" t="str">
        <f>IF(Algemeen!G20="x",Score_niet_belangrijk,IF(Algemeen!H20="x",Score_beetje_belangrijk,IF(Algemeen!I20="x",Score_belangrijk,"")))</f>
        <v/>
      </c>
      <c r="D16" s="115" t="str">
        <f>IF(Algemeen!J20="x",1,"")</f>
        <v/>
      </c>
      <c r="E16" s="89" t="str">
        <f>IF(ISBLANK(Algemeen!K20),"",Algemeen!K20)</f>
        <v/>
      </c>
      <c r="F16" s="115" t="str">
        <f t="shared" si="0"/>
        <v/>
      </c>
      <c r="G16" s="9" t="s">
        <v>411</v>
      </c>
      <c r="H16" s="9" t="s">
        <v>411</v>
      </c>
      <c r="I16" s="9" t="s">
        <v>523</v>
      </c>
    </row>
    <row r="17" spans="1:9">
      <c r="A17" s="108" t="str">
        <f>Algemeen!A21</f>
        <v>*</v>
      </c>
      <c r="B17" s="115" t="str">
        <f>IF(Algemeen!C21="x",Score_niet,IF(Algemeen!D21="x",Score_enigszins,IF(Algemeen!E21="x",Score_grotendeels,IF(Algemeen!F21="x",Score_volledig,""))))</f>
        <v/>
      </c>
      <c r="C17" s="115" t="str">
        <f>IF(Algemeen!G21="x",Score_niet_belangrijk,IF(Algemeen!H21="x",Score_beetje_belangrijk,IF(Algemeen!I21="x",Score_belangrijk,"")))</f>
        <v/>
      </c>
      <c r="D17" s="115" t="str">
        <f>IF(Algemeen!J21="x",1,"")</f>
        <v/>
      </c>
      <c r="E17" s="89" t="str">
        <f>IF(ISBLANK(Algemeen!K21),"",Algemeen!K21)</f>
        <v/>
      </c>
      <c r="F17" s="115" t="str">
        <f t="shared" si="0"/>
        <v/>
      </c>
      <c r="G17" s="9" t="s">
        <v>412</v>
      </c>
      <c r="H17" s="9" t="s">
        <v>412</v>
      </c>
      <c r="I17" s="9" t="s">
        <v>523</v>
      </c>
    </row>
    <row r="18" spans="1:9">
      <c r="A18" s="113" t="str">
        <f>Algemeen!A22</f>
        <v>*</v>
      </c>
      <c r="B18" s="116" t="str">
        <f>IF(Algemeen!C22="x",Score_niet,IF(Algemeen!D22="x",Score_enigszins,IF(Algemeen!E22="x",Score_grotendeels,IF(Algemeen!F22="x",Score_volledig,""))))</f>
        <v/>
      </c>
      <c r="C18" s="116" t="str">
        <f>IF(Algemeen!G22="x",Score_niet_belangrijk,IF(Algemeen!H22="x",Score_beetje_belangrijk,IF(Algemeen!I22="x",Score_belangrijk,"")))</f>
        <v/>
      </c>
      <c r="D18" s="116" t="str">
        <f>IF(Algemeen!J22="x",1,"")</f>
        <v/>
      </c>
      <c r="E18" s="117" t="str">
        <f>IF(ISBLANK(Algemeen!K22),"",Algemeen!K22)</f>
        <v/>
      </c>
      <c r="F18" s="115" t="str">
        <f t="shared" si="0"/>
        <v/>
      </c>
      <c r="G18" s="10" t="s">
        <v>413</v>
      </c>
      <c r="H18" s="9" t="s">
        <v>413</v>
      </c>
      <c r="I18" s="9" t="s">
        <v>523</v>
      </c>
    </row>
    <row r="19" spans="1:9">
      <c r="A19" s="107"/>
      <c r="D19" s="118"/>
      <c r="E19" s="119"/>
      <c r="F19" s="115" t="str">
        <f t="shared" si="0"/>
        <v/>
      </c>
      <c r="G19" s="80"/>
      <c r="H19" s="9"/>
      <c r="I19" s="9"/>
    </row>
    <row r="20" spans="1:9">
      <c r="A20" s="107">
        <f>Signalering!A6</f>
        <v>0</v>
      </c>
      <c r="B20" s="106" t="str">
        <f>Signalering!B6</f>
        <v>SIGNALERING</v>
      </c>
      <c r="C20" s="120"/>
      <c r="D20" s="120"/>
      <c r="E20" s="34"/>
      <c r="F20" s="115" t="str">
        <f t="shared" si="0"/>
        <v/>
      </c>
      <c r="G20" s="11" t="s">
        <v>470</v>
      </c>
      <c r="H20" s="11" t="s">
        <v>470</v>
      </c>
      <c r="I20" s="9"/>
    </row>
    <row r="21" spans="1:9">
      <c r="A21" s="107" t="str">
        <f>Signalering!A7</f>
        <v>2.1</v>
      </c>
      <c r="B21" s="115" t="str">
        <f>IF(Signalering!C7="x",Score_niet,IF(Signalering!D7="x",Score_enigszins,IF(Signalering!E7="x",Score_grotendeels,IF(Signalering!F7="x",Score_volledig,""))))</f>
        <v/>
      </c>
      <c r="C21" s="115" t="str">
        <f>IF(Signalering!G7="x",Score_niet_belangrijk,IF(Signalering!H7="x",Score_beetje_belangrijk,IF(Signalering!I7="x",Score_belangrijk,"")))</f>
        <v/>
      </c>
      <c r="D21" s="115" t="str">
        <f>IF(Signalering!J7="x",1,"")</f>
        <v/>
      </c>
      <c r="E21" s="89" t="str">
        <f>IF(ISBLANK(Signalering!K7),"",Signalering!K7)</f>
        <v/>
      </c>
      <c r="F21" s="115" t="str">
        <f t="shared" si="0"/>
        <v/>
      </c>
      <c r="G21" s="9" t="s">
        <v>421</v>
      </c>
      <c r="H21" s="9" t="s">
        <v>488</v>
      </c>
      <c r="I21" s="9"/>
    </row>
    <row r="22" spans="1:9">
      <c r="A22" s="108" t="str">
        <f>Signalering!A8</f>
        <v>*</v>
      </c>
      <c r="B22" s="115" t="str">
        <f>IF(Signalering!C8="x",Score_niet,IF(Signalering!D8="x",Score_enigszins,IF(Signalering!E8="x",Score_grotendeels,IF(Signalering!F8="x",Score_volledig,""))))</f>
        <v/>
      </c>
      <c r="C22" s="115" t="str">
        <f>IF(Signalering!G8="x",Score_niet_belangrijk,IF(Signalering!H8="x",Score_beetje_belangrijk,IF(Signalering!I8="x",Score_belangrijk,"")))</f>
        <v/>
      </c>
      <c r="D22" s="115" t="str">
        <f>IF(Signalering!J8="x",1,"")</f>
        <v/>
      </c>
      <c r="E22" s="89" t="str">
        <f>IF(ISBLANK(Signalering!K8),"",Signalering!K8)</f>
        <v/>
      </c>
      <c r="F22" s="115" t="str">
        <f t="shared" si="0"/>
        <v/>
      </c>
      <c r="G22" s="9" t="s">
        <v>421</v>
      </c>
      <c r="H22" s="9" t="s">
        <v>488</v>
      </c>
      <c r="I22" s="9"/>
    </row>
    <row r="23" spans="1:9">
      <c r="A23" s="108" t="str">
        <f>Signalering!A9</f>
        <v>*</v>
      </c>
      <c r="B23" s="115" t="str">
        <f>IF(Signalering!C9="x",Score_niet,IF(Signalering!D9="x",Score_enigszins,IF(Signalering!E9="x",Score_grotendeels,IF(Signalering!F9="x",Score_volledig,""))))</f>
        <v/>
      </c>
      <c r="C23" s="115" t="str">
        <f>IF(Signalering!G9="x",Score_niet_belangrijk,IF(Signalering!H9="x",Score_beetje_belangrijk,IF(Signalering!I9="x",Score_belangrijk,"")))</f>
        <v/>
      </c>
      <c r="D23" s="115" t="str">
        <f>IF(Signalering!J9="x",1,"")</f>
        <v/>
      </c>
      <c r="E23" s="89" t="str">
        <f>IF(ISBLANK(Signalering!K9),"",Signalering!K9)</f>
        <v/>
      </c>
      <c r="F23" s="115" t="str">
        <f t="shared" si="0"/>
        <v/>
      </c>
      <c r="G23" s="9" t="s">
        <v>422</v>
      </c>
      <c r="H23" s="9" t="s">
        <v>422</v>
      </c>
      <c r="I23" s="9" t="s">
        <v>523</v>
      </c>
    </row>
    <row r="24" spans="1:9">
      <c r="A24" s="108" t="str">
        <f>Signalering!A10</f>
        <v>*</v>
      </c>
      <c r="B24" s="115" t="str">
        <f>IF(Signalering!C10="x",Score_niet,IF(Signalering!D10="x",Score_enigszins,IF(Signalering!E10="x",Score_grotendeels,IF(Signalering!F10="x",Score_volledig,""))))</f>
        <v/>
      </c>
      <c r="C24" s="115" t="str">
        <f>IF(Signalering!G10="x",Score_niet_belangrijk,IF(Signalering!H10="x",Score_beetje_belangrijk,IF(Signalering!I10="x",Score_belangrijk,"")))</f>
        <v/>
      </c>
      <c r="D24" s="115" t="str">
        <f>IF(Signalering!J10="x",1,"")</f>
        <v/>
      </c>
      <c r="E24" s="89" t="str">
        <f>IF(ISBLANK(Signalering!K10),"",Signalering!K10)</f>
        <v/>
      </c>
      <c r="F24" s="115" t="str">
        <f t="shared" si="0"/>
        <v/>
      </c>
      <c r="G24" s="9" t="s">
        <v>423</v>
      </c>
      <c r="H24" s="9" t="s">
        <v>423</v>
      </c>
      <c r="I24" s="9" t="s">
        <v>523</v>
      </c>
    </row>
    <row r="25" spans="1:9">
      <c r="A25" s="107" t="str">
        <f>Signalering!A11</f>
        <v>2.2</v>
      </c>
      <c r="B25" s="115" t="str">
        <f>IF(Signalering!C11="x",Score_niet,IF(Signalering!D11="x",Score_enigszins,IF(Signalering!E11="x",Score_grotendeels,IF(Signalering!F11="x",Score_volledig,""))))</f>
        <v/>
      </c>
      <c r="C25" s="115" t="str">
        <f>IF(Signalering!G11="x",Score_niet_belangrijk,IF(Signalering!H11="x",Score_beetje_belangrijk,IF(Signalering!I11="x",Score_belangrijk,"")))</f>
        <v/>
      </c>
      <c r="D25" s="115" t="str">
        <f>IF(Signalering!J11="x",1,"")</f>
        <v/>
      </c>
      <c r="E25" s="89" t="str">
        <f>IF(ISBLANK(Signalering!K11),"",Signalering!K11)</f>
        <v/>
      </c>
      <c r="F25" s="115" t="str">
        <f t="shared" si="0"/>
        <v/>
      </c>
      <c r="G25" s="9" t="s">
        <v>424</v>
      </c>
      <c r="H25" s="9" t="s">
        <v>487</v>
      </c>
      <c r="I25" s="9"/>
    </row>
    <row r="26" spans="1:9">
      <c r="A26" s="108" t="str">
        <f>Signalering!A12</f>
        <v>*</v>
      </c>
      <c r="B26" s="115" t="str">
        <f>IF(Signalering!C12="x",Score_niet,IF(Signalering!D12="x",Score_enigszins,IF(Signalering!E12="x",Score_grotendeels,IF(Signalering!F12="x",Score_volledig,""))))</f>
        <v/>
      </c>
      <c r="C26" s="115" t="str">
        <f>IF(Signalering!G12="x",Score_niet_belangrijk,IF(Signalering!H12="x",Score_beetje_belangrijk,IF(Signalering!I12="x",Score_belangrijk,"")))</f>
        <v/>
      </c>
      <c r="D26" s="115" t="str">
        <f>IF(Signalering!J12="x",1,"")</f>
        <v/>
      </c>
      <c r="E26" s="89" t="str">
        <f>IF(ISBLANK(Signalering!K12),"",Signalering!K12)</f>
        <v/>
      </c>
      <c r="F26" s="115" t="str">
        <f t="shared" si="0"/>
        <v/>
      </c>
      <c r="G26" s="9" t="s">
        <v>425</v>
      </c>
      <c r="H26" s="9" t="s">
        <v>425</v>
      </c>
      <c r="I26" s="9" t="s">
        <v>523</v>
      </c>
    </row>
    <row r="27" spans="1:9">
      <c r="A27" s="108" t="str">
        <f>Signalering!A13</f>
        <v>*</v>
      </c>
      <c r="B27" s="115" t="str">
        <f>IF(Signalering!C13="x",Score_niet,IF(Signalering!D13="x",Score_enigszins,IF(Signalering!E13="x",Score_grotendeels,IF(Signalering!F13="x",Score_volledig,""))))</f>
        <v/>
      </c>
      <c r="C27" s="115" t="str">
        <f>IF(Signalering!G13="x",Score_niet_belangrijk,IF(Signalering!H13="x",Score_beetje_belangrijk,IF(Signalering!I13="x",Score_belangrijk,"")))</f>
        <v/>
      </c>
      <c r="D27" s="115" t="str">
        <f>IF(Signalering!J13="x",1,"")</f>
        <v/>
      </c>
      <c r="E27" s="89" t="str">
        <f>IF(ISBLANK(Signalering!K13),"",Signalering!K13)</f>
        <v/>
      </c>
      <c r="F27" s="115" t="str">
        <f t="shared" si="0"/>
        <v/>
      </c>
      <c r="G27" s="9" t="s">
        <v>426</v>
      </c>
      <c r="H27" s="9" t="s">
        <v>426</v>
      </c>
      <c r="I27" s="9" t="s">
        <v>523</v>
      </c>
    </row>
    <row r="28" spans="1:9">
      <c r="A28" s="108" t="str">
        <f>Signalering!A14</f>
        <v>*</v>
      </c>
      <c r="B28" s="115" t="str">
        <f>IF(Signalering!C14="x",Score_niet,IF(Signalering!D14="x",Score_enigszins,IF(Signalering!E14="x",Score_grotendeels,IF(Signalering!F14="x",Score_volledig,""))))</f>
        <v/>
      </c>
      <c r="C28" s="115" t="str">
        <f>IF(Signalering!G14="x",Score_niet_belangrijk,IF(Signalering!H14="x",Score_beetje_belangrijk,IF(Signalering!I14="x",Score_belangrijk,"")))</f>
        <v/>
      </c>
      <c r="D28" s="115" t="str">
        <f>IF(Signalering!J14="x",1,"")</f>
        <v/>
      </c>
      <c r="E28" s="89" t="str">
        <f>IF(ISBLANK(Signalering!K14),"",Signalering!K14)</f>
        <v/>
      </c>
      <c r="F28" s="115" t="str">
        <f t="shared" si="0"/>
        <v/>
      </c>
      <c r="G28" s="9" t="s">
        <v>427</v>
      </c>
      <c r="H28" s="9" t="s">
        <v>427</v>
      </c>
      <c r="I28" s="9" t="s">
        <v>523</v>
      </c>
    </row>
    <row r="29" spans="1:9">
      <c r="A29" s="108" t="str">
        <f>Signalering!A15</f>
        <v>*</v>
      </c>
      <c r="B29" s="115" t="str">
        <f>IF(Signalering!C15="x",Score_niet,IF(Signalering!D15="x",Score_enigszins,IF(Signalering!E15="x",Score_grotendeels,IF(Signalering!F15="x",Score_volledig,""))))</f>
        <v/>
      </c>
      <c r="C29" s="115" t="str">
        <f>IF(Signalering!G15="x",Score_niet_belangrijk,IF(Signalering!H15="x",Score_beetje_belangrijk,IF(Signalering!I15="x",Score_belangrijk,"")))</f>
        <v/>
      </c>
      <c r="D29" s="115" t="str">
        <f>IF(Signalering!J15="x",1,"")</f>
        <v/>
      </c>
      <c r="E29" s="89" t="str">
        <f>IF(ISBLANK(Signalering!K15),"",Signalering!K15)</f>
        <v/>
      </c>
      <c r="F29" s="115" t="str">
        <f t="shared" si="0"/>
        <v/>
      </c>
      <c r="G29" s="9" t="s">
        <v>428</v>
      </c>
      <c r="H29" s="9" t="s">
        <v>428</v>
      </c>
      <c r="I29" s="9" t="s">
        <v>523</v>
      </c>
    </row>
    <row r="30" spans="1:9">
      <c r="A30" s="107" t="str">
        <f>Signalering!A16</f>
        <v>2.3</v>
      </c>
      <c r="B30" s="115" t="str">
        <f>IF(Signalering!C16="x",Score_niet,IF(Signalering!D16="x",Score_enigszins,IF(Signalering!E16="x",Score_grotendeels,IF(Signalering!F16="x",Score_volledig,""))))</f>
        <v/>
      </c>
      <c r="C30" s="115" t="str">
        <f>IF(Signalering!G16="x",Score_niet_belangrijk,IF(Signalering!H16="x",Score_beetje_belangrijk,IF(Signalering!I16="x",Score_belangrijk,"")))</f>
        <v/>
      </c>
      <c r="D30" s="115" t="str">
        <f>IF(Signalering!J16="x",1,"")</f>
        <v/>
      </c>
      <c r="E30" s="89" t="str">
        <f>IF(ISBLANK(Signalering!K16),"",Signalering!K16)</f>
        <v/>
      </c>
      <c r="F30" s="115" t="str">
        <f t="shared" si="0"/>
        <v/>
      </c>
      <c r="G30" s="9" t="s">
        <v>429</v>
      </c>
      <c r="H30" s="9" t="s">
        <v>486</v>
      </c>
      <c r="I30" s="9"/>
    </row>
    <row r="31" spans="1:9">
      <c r="A31" s="107" t="str">
        <f>Signalering!A17</f>
        <v>2.4</v>
      </c>
      <c r="B31" s="115" t="str">
        <f>IF(Signalering!C17="x",Score_niet,IF(Signalering!D17="x",Score_enigszins,IF(Signalering!E17="x",Score_grotendeels,IF(Signalering!F17="x",Score_volledig,""))))</f>
        <v/>
      </c>
      <c r="C31" s="115" t="str">
        <f>IF(Signalering!G17="x",Score_niet_belangrijk,IF(Signalering!H17="x",Score_beetje_belangrijk,IF(Signalering!I17="x",Score_belangrijk,"")))</f>
        <v/>
      </c>
      <c r="D31" s="115" t="str">
        <f>IF(Signalering!J17="x",1,"")</f>
        <v/>
      </c>
      <c r="E31" s="89" t="str">
        <f>IF(ISBLANK(Signalering!K17),"",Signalering!K17)</f>
        <v/>
      </c>
      <c r="F31" s="115" t="str">
        <f t="shared" si="0"/>
        <v/>
      </c>
      <c r="G31" s="9" t="s">
        <v>430</v>
      </c>
      <c r="H31" s="9" t="s">
        <v>485</v>
      </c>
      <c r="I31" s="9"/>
    </row>
    <row r="32" spans="1:9">
      <c r="A32" s="107" t="str">
        <f>Signalering!A18</f>
        <v>2.5</v>
      </c>
      <c r="B32" s="115" t="str">
        <f>IF(Signalering!C18="x",Score_niet,IF(Signalering!D18="x",Score_enigszins,IF(Signalering!E18="x",Score_grotendeels,IF(Signalering!F18="x",Score_volledig,""))))</f>
        <v/>
      </c>
      <c r="C32" s="115" t="str">
        <f>IF(Signalering!G18="x",Score_niet_belangrijk,IF(Signalering!H18="x",Score_beetje_belangrijk,IF(Signalering!I18="x",Score_belangrijk,"")))</f>
        <v/>
      </c>
      <c r="D32" s="115" t="str">
        <f>IF(Signalering!J18="x",1,"")</f>
        <v/>
      </c>
      <c r="E32" s="89" t="str">
        <f>IF(ISBLANK(Signalering!K18),"",Signalering!K18)</f>
        <v/>
      </c>
      <c r="F32" s="115" t="str">
        <f t="shared" si="0"/>
        <v/>
      </c>
      <c r="G32" s="9" t="s">
        <v>431</v>
      </c>
      <c r="H32" s="9" t="s">
        <v>431</v>
      </c>
      <c r="I32" s="9" t="s">
        <v>523</v>
      </c>
    </row>
    <row r="33" spans="1:9">
      <c r="A33" s="107" t="str">
        <f>Signalering!A19</f>
        <v>2.6</v>
      </c>
      <c r="B33" s="115" t="str">
        <f>IF(Signalering!C19="x",Score_niet,IF(Signalering!D19="x",Score_enigszins,IF(Signalering!E19="x",Score_grotendeels,IF(Signalering!F19="x",Score_volledig,""))))</f>
        <v/>
      </c>
      <c r="C33" s="115" t="str">
        <f>IF(Signalering!G19="x",Score_niet_belangrijk,IF(Signalering!H19="x",Score_beetje_belangrijk,IF(Signalering!I19="x",Score_belangrijk,"")))</f>
        <v/>
      </c>
      <c r="D33" s="115" t="str">
        <f>IF(Signalering!J19="x",1,"")</f>
        <v/>
      </c>
      <c r="E33" s="89" t="str">
        <f>IF(ISBLANK(Signalering!K19),"",Signalering!K19)</f>
        <v/>
      </c>
      <c r="F33" s="115" t="str">
        <f t="shared" si="0"/>
        <v/>
      </c>
      <c r="G33" s="9" t="s">
        <v>432</v>
      </c>
      <c r="H33" s="9" t="s">
        <v>432</v>
      </c>
      <c r="I33" s="9" t="s">
        <v>523</v>
      </c>
    </row>
    <row r="34" spans="1:9">
      <c r="A34" s="107" t="str">
        <f>Signalering!A20</f>
        <v>*</v>
      </c>
      <c r="B34" s="115" t="str">
        <f>IF(Signalering!C20="x",Score_niet,IF(Signalering!D20="x",Score_enigszins,IF(Signalering!E20="x",Score_grotendeels,IF(Signalering!F20="x",Score_volledig,""))))</f>
        <v/>
      </c>
      <c r="C34" s="115" t="str">
        <f>IF(Signalering!G20="x",Score_niet_belangrijk,IF(Signalering!H20="x",Score_beetje_belangrijk,IF(Signalering!I20="x",Score_belangrijk,"")))</f>
        <v/>
      </c>
      <c r="D34" s="115" t="str">
        <f>IF(Signalering!J20="x",1,"")</f>
        <v/>
      </c>
      <c r="E34" s="89" t="str">
        <f>IF(ISBLANK(Signalering!K20),"",Signalering!K20)</f>
        <v/>
      </c>
      <c r="F34" s="115" t="str">
        <f t="shared" si="0"/>
        <v/>
      </c>
      <c r="G34" s="9" t="s">
        <v>433</v>
      </c>
      <c r="H34" s="9" t="s">
        <v>433</v>
      </c>
      <c r="I34" s="9" t="s">
        <v>523</v>
      </c>
    </row>
    <row r="35" spans="1:9">
      <c r="A35" s="108" t="str">
        <f>Signalering!A21</f>
        <v>*</v>
      </c>
      <c r="B35" s="115" t="str">
        <f>IF(Signalering!C21="x",Score_niet,IF(Signalering!D21="x",Score_enigszins,IF(Signalering!E21="x",Score_grotendeels,IF(Signalering!F21="x",Score_volledig,""))))</f>
        <v/>
      </c>
      <c r="C35" s="115" t="str">
        <f>IF(Signalering!G21="x",Score_niet_belangrijk,IF(Signalering!H21="x",Score_beetje_belangrijk,IF(Signalering!I21="x",Score_belangrijk,"")))</f>
        <v/>
      </c>
      <c r="D35" s="115" t="str">
        <f>IF(Signalering!J21="x",1,"")</f>
        <v/>
      </c>
      <c r="E35" s="89" t="str">
        <f>IF(ISBLANK(Signalering!K21),"",Signalering!K21)</f>
        <v/>
      </c>
      <c r="F35" s="115" t="str">
        <f t="shared" si="0"/>
        <v/>
      </c>
      <c r="G35" s="9" t="s">
        <v>434</v>
      </c>
      <c r="H35" s="9" t="s">
        <v>434</v>
      </c>
      <c r="I35" s="9" t="s">
        <v>523</v>
      </c>
    </row>
    <row r="36" spans="1:9">
      <c r="A36" s="107" t="str">
        <f>Signalering!A22</f>
        <v>2.7</v>
      </c>
      <c r="B36" s="115" t="str">
        <f>IF(Signalering!C22="x",Score_niet,IF(Signalering!D22="x",Score_enigszins,IF(Signalering!E22="x",Score_grotendeels,IF(Signalering!F22="x",Score_volledig,""))))</f>
        <v/>
      </c>
      <c r="C36" s="115" t="str">
        <f>IF(Signalering!G22="x",Score_niet_belangrijk,IF(Signalering!H22="x",Score_beetje_belangrijk,IF(Signalering!I22="x",Score_belangrijk,"")))</f>
        <v/>
      </c>
      <c r="D36" s="115" t="str">
        <f>IF(Signalering!J22="x",1,"")</f>
        <v/>
      </c>
      <c r="E36" s="89" t="str">
        <f>IF(ISBLANK(Signalering!K22),"",Signalering!K22)</f>
        <v/>
      </c>
      <c r="F36" s="115" t="str">
        <f t="shared" si="0"/>
        <v/>
      </c>
      <c r="G36" s="9" t="s">
        <v>435</v>
      </c>
      <c r="H36" s="9" t="s">
        <v>435</v>
      </c>
      <c r="I36" s="9" t="s">
        <v>523</v>
      </c>
    </row>
    <row r="37" spans="1:9">
      <c r="A37" s="108" t="str">
        <f>Signalering!A23</f>
        <v>*</v>
      </c>
      <c r="B37" s="115" t="str">
        <f>IF(Signalering!C23="x",Score_niet,IF(Signalering!D23="x",Score_enigszins,IF(Signalering!E23="x",Score_grotendeels,IF(Signalering!F23="x",Score_volledig,""))))</f>
        <v/>
      </c>
      <c r="C37" s="115" t="str">
        <f>IF(Signalering!G23="x",Score_niet_belangrijk,IF(Signalering!H23="x",Score_beetje_belangrijk,IF(Signalering!I23="x",Score_belangrijk,"")))</f>
        <v/>
      </c>
      <c r="D37" s="115" t="str">
        <f>IF(Signalering!J23="x",1,"")</f>
        <v/>
      </c>
      <c r="E37" s="89" t="str">
        <f>IF(ISBLANK(Signalering!K23),"",Signalering!K23)</f>
        <v/>
      </c>
      <c r="F37" s="115" t="str">
        <f t="shared" si="0"/>
        <v/>
      </c>
      <c r="G37" s="9" t="s">
        <v>483</v>
      </c>
      <c r="H37" s="9" t="s">
        <v>483</v>
      </c>
      <c r="I37" s="9"/>
    </row>
    <row r="38" spans="1:9">
      <c r="A38" s="108" t="str">
        <f>Signalering!A24</f>
        <v>*</v>
      </c>
      <c r="B38" s="115" t="str">
        <f>IF(Signalering!C24="x",Score_niet,IF(Signalering!D24="x",Score_enigszins,IF(Signalering!E24="x",Score_grotendeels,IF(Signalering!F24="x",Score_volledig,""))))</f>
        <v/>
      </c>
      <c r="C38" s="115" t="str">
        <f>IF(Signalering!G24="x",Score_niet_belangrijk,IF(Signalering!H24="x",Score_beetje_belangrijk,IF(Signalering!I24="x",Score_belangrijk,"")))</f>
        <v/>
      </c>
      <c r="D38" s="115" t="str">
        <f>IF(Signalering!J24="x",1,"")</f>
        <v/>
      </c>
      <c r="E38" s="89" t="str">
        <f>IF(ISBLANK(Signalering!K24),"",Signalering!K24)</f>
        <v/>
      </c>
      <c r="F38" s="115" t="str">
        <f t="shared" si="0"/>
        <v/>
      </c>
      <c r="G38" s="9" t="s">
        <v>437</v>
      </c>
      <c r="H38" s="9" t="s">
        <v>507</v>
      </c>
      <c r="I38" s="9" t="s">
        <v>523</v>
      </c>
    </row>
    <row r="39" spans="1:9">
      <c r="A39" s="107" t="str">
        <f>Signalering!A25</f>
        <v>2.8</v>
      </c>
      <c r="B39" s="115" t="str">
        <f>IF(Signalering!C25="x",Score_niet,IF(Signalering!D25="x",Score_enigszins,IF(Signalering!E25="x",Score_grotendeels,IF(Signalering!F25="x",Score_volledig,""))))</f>
        <v/>
      </c>
      <c r="C39" s="115" t="str">
        <f>IF(Signalering!G25="x",Score_niet_belangrijk,IF(Signalering!H25="x",Score_beetje_belangrijk,IF(Signalering!I25="x",Score_belangrijk,"")))</f>
        <v/>
      </c>
      <c r="D39" s="115" t="str">
        <f>IF(Signalering!J25="x",1,"")</f>
        <v/>
      </c>
      <c r="E39" s="89" t="str">
        <f>IF(ISBLANK(Signalering!K25),"",Signalering!K25)</f>
        <v/>
      </c>
      <c r="F39" s="115" t="str">
        <f t="shared" si="0"/>
        <v/>
      </c>
      <c r="G39" s="9" t="s">
        <v>438</v>
      </c>
      <c r="H39" s="9" t="s">
        <v>508</v>
      </c>
      <c r="I39" s="9" t="s">
        <v>523</v>
      </c>
    </row>
    <row r="40" spans="1:9">
      <c r="A40" s="108" t="str">
        <f>Signalering!A26</f>
        <v>*</v>
      </c>
      <c r="B40" s="115" t="str">
        <f>IF(Signalering!C26="x",Score_niet,IF(Signalering!D26="x",Score_enigszins,IF(Signalering!E26="x",Score_grotendeels,IF(Signalering!F26="x",Score_volledig,""))))</f>
        <v/>
      </c>
      <c r="C40" s="115" t="str">
        <f>IF(Signalering!G26="x",Score_niet_belangrijk,IF(Signalering!H26="x",Score_beetje_belangrijk,IF(Signalering!I26="x",Score_belangrijk,"")))</f>
        <v/>
      </c>
      <c r="D40" s="115" t="str">
        <f>IF(Signalering!J26="x",1,"")</f>
        <v/>
      </c>
      <c r="E40" s="89" t="str">
        <f>IF(ISBLANK(Signalering!K26),"",Signalering!K26)</f>
        <v/>
      </c>
      <c r="F40" s="115" t="str">
        <f t="shared" si="0"/>
        <v/>
      </c>
      <c r="G40" s="9" t="s">
        <v>439</v>
      </c>
      <c r="H40" s="9" t="s">
        <v>510</v>
      </c>
      <c r="I40" s="9" t="s">
        <v>523</v>
      </c>
    </row>
    <row r="41" spans="1:9">
      <c r="A41" s="108" t="str">
        <f>Signalering!A27</f>
        <v>*</v>
      </c>
      <c r="B41" s="115" t="str">
        <f>IF(Signalering!C27="x",Score_niet,IF(Signalering!D27="x",Score_enigszins,IF(Signalering!E27="x",Score_grotendeels,IF(Signalering!F27="x",Score_volledig,""))))</f>
        <v/>
      </c>
      <c r="C41" s="115" t="str">
        <f>IF(Signalering!G27="x",Score_niet_belangrijk,IF(Signalering!H27="x",Score_beetje_belangrijk,IF(Signalering!I27="x",Score_belangrijk,"")))</f>
        <v/>
      </c>
      <c r="D41" s="115" t="str">
        <f>IF(Signalering!J27="x",1,"")</f>
        <v/>
      </c>
      <c r="E41" s="89" t="str">
        <f>IF(ISBLANK(Signalering!K27),"",Signalering!K27)</f>
        <v/>
      </c>
      <c r="F41" s="115" t="str">
        <f t="shared" si="0"/>
        <v/>
      </c>
      <c r="G41" s="9" t="s">
        <v>212</v>
      </c>
      <c r="H41" s="9" t="s">
        <v>509</v>
      </c>
      <c r="I41" s="9"/>
    </row>
    <row r="42" spans="1:9">
      <c r="A42" s="107" t="str">
        <f>Signalering!A28</f>
        <v>2.9</v>
      </c>
      <c r="B42" s="115" t="str">
        <f>IF(Signalering!C28="x",Score_niet,IF(Signalering!D28="x",Score_enigszins,IF(Signalering!E28="x",Score_grotendeels,IF(Signalering!F28="x",Score_volledig,""))))</f>
        <v/>
      </c>
      <c r="C42" s="115" t="str">
        <f>IF(Signalering!G28="x",Score_niet_belangrijk,IF(Signalering!H28="x",Score_beetje_belangrijk,IF(Signalering!I28="x",Score_belangrijk,"")))</f>
        <v/>
      </c>
      <c r="D42" s="115" t="str">
        <f>IF(Signalering!J28="x",1,"")</f>
        <v/>
      </c>
      <c r="E42" s="89" t="str">
        <f>IF(ISBLANK(Signalering!K28),"",Signalering!K28)</f>
        <v/>
      </c>
      <c r="F42" s="115" t="str">
        <f t="shared" si="0"/>
        <v/>
      </c>
      <c r="G42" s="9" t="s">
        <v>440</v>
      </c>
      <c r="H42" s="9" t="s">
        <v>440</v>
      </c>
      <c r="I42" s="9" t="s">
        <v>523</v>
      </c>
    </row>
    <row r="43" spans="1:9">
      <c r="A43" s="108" t="str">
        <f>Signalering!A29</f>
        <v>*</v>
      </c>
      <c r="B43" s="115" t="str">
        <f>IF(Signalering!C29="x",Score_niet,IF(Signalering!D29="x",Score_enigszins,IF(Signalering!E29="x",Score_grotendeels,IF(Signalering!F29="x",Score_volledig,""))))</f>
        <v/>
      </c>
      <c r="C43" s="115" t="str">
        <f>IF(Signalering!G29="x",Score_niet_belangrijk,IF(Signalering!H29="x",Score_beetje_belangrijk,IF(Signalering!I29="x",Score_belangrijk,"")))</f>
        <v/>
      </c>
      <c r="D43" s="115" t="str">
        <f>IF(Signalering!J29="x",1,"")</f>
        <v/>
      </c>
      <c r="E43" s="89" t="str">
        <f>IF(ISBLANK(Signalering!K29),"",Signalering!K29)</f>
        <v/>
      </c>
      <c r="F43" s="115" t="str">
        <f t="shared" si="0"/>
        <v/>
      </c>
      <c r="G43" s="9" t="s">
        <v>441</v>
      </c>
      <c r="H43" s="9" t="s">
        <v>441</v>
      </c>
      <c r="I43" s="9" t="s">
        <v>523</v>
      </c>
    </row>
    <row r="44" spans="1:9">
      <c r="A44" s="108" t="str">
        <f>Signalering!A30</f>
        <v>*</v>
      </c>
      <c r="B44" s="115" t="str">
        <f>IF(Signalering!C30="x",Score_niet,IF(Signalering!D30="x",Score_enigszins,IF(Signalering!E30="x",Score_grotendeels,IF(Signalering!F30="x",Score_volledig,""))))</f>
        <v/>
      </c>
      <c r="C44" s="115" t="str">
        <f>IF(Signalering!G30="x",Score_niet_belangrijk,IF(Signalering!H30="x",Score_beetje_belangrijk,IF(Signalering!I30="x",Score_belangrijk,"")))</f>
        <v/>
      </c>
      <c r="D44" s="115" t="str">
        <f>IF(Signalering!J30="x",1,"")</f>
        <v/>
      </c>
      <c r="E44" s="89" t="str">
        <f>IF(ISBLANK(Signalering!K30),"",Signalering!K30)</f>
        <v/>
      </c>
      <c r="F44" s="115" t="str">
        <f t="shared" si="0"/>
        <v/>
      </c>
      <c r="G44" s="9" t="s">
        <v>442</v>
      </c>
      <c r="H44" s="9" t="s">
        <v>442</v>
      </c>
      <c r="I44" s="9" t="s">
        <v>523</v>
      </c>
    </row>
    <row r="45" spans="1:9">
      <c r="A45" s="108" t="str">
        <f>Signalering!A31</f>
        <v>*</v>
      </c>
      <c r="B45" s="115" t="str">
        <f>IF(Signalering!C31="x",Score_niet,IF(Signalering!D31="x",Score_enigszins,IF(Signalering!E31="x",Score_grotendeels,IF(Signalering!F31="x",Score_volledig,""))))</f>
        <v/>
      </c>
      <c r="C45" s="115" t="str">
        <f>IF(Signalering!G31="x",Score_niet_belangrijk,IF(Signalering!H31="x",Score_beetje_belangrijk,IF(Signalering!I31="x",Score_belangrijk,"")))</f>
        <v/>
      </c>
      <c r="D45" s="115" t="str">
        <f>IF(Signalering!J31="x",1,"")</f>
        <v/>
      </c>
      <c r="E45" s="89" t="str">
        <f>IF(ISBLANK(Signalering!K31),"",Signalering!K31)</f>
        <v/>
      </c>
      <c r="F45" s="115" t="str">
        <f t="shared" si="0"/>
        <v/>
      </c>
      <c r="G45" s="9" t="s">
        <v>444</v>
      </c>
      <c r="H45" s="9" t="s">
        <v>444</v>
      </c>
      <c r="I45" s="9" t="s">
        <v>523</v>
      </c>
    </row>
    <row r="46" spans="1:9">
      <c r="A46" s="108" t="str">
        <f>Signalering!A32</f>
        <v>*</v>
      </c>
      <c r="B46" s="115" t="str">
        <f>IF(Signalering!C32="x",Score_niet,IF(Signalering!D32="x",Score_enigszins,IF(Signalering!E32="x",Score_grotendeels,IF(Signalering!F32="x",Score_volledig,""))))</f>
        <v/>
      </c>
      <c r="C46" s="115" t="str">
        <f>IF(Signalering!G32="x",Score_niet_belangrijk,IF(Signalering!H32="x",Score_beetje_belangrijk,IF(Signalering!I32="x",Score_belangrijk,"")))</f>
        <v/>
      </c>
      <c r="D46" s="115" t="str">
        <f>IF(Signalering!J32="x",1,"")</f>
        <v/>
      </c>
      <c r="E46" s="89" t="str">
        <f>IF(ISBLANK(Signalering!K32),"",Signalering!K32)</f>
        <v/>
      </c>
      <c r="F46" s="115" t="str">
        <f t="shared" si="0"/>
        <v/>
      </c>
      <c r="G46" s="9" t="s">
        <v>446</v>
      </c>
      <c r="H46" s="9" t="s">
        <v>446</v>
      </c>
      <c r="I46" s="9" t="s">
        <v>523</v>
      </c>
    </row>
    <row r="47" spans="1:9">
      <c r="A47" s="108" t="str">
        <f>Signalering!A33</f>
        <v>*</v>
      </c>
      <c r="B47" s="115" t="str">
        <f>IF(Signalering!C33="x",Score_niet,IF(Signalering!D33="x",Score_enigszins,IF(Signalering!E33="x",Score_grotendeels,IF(Signalering!F33="x",Score_volledig,""))))</f>
        <v/>
      </c>
      <c r="C47" s="115" t="str">
        <f>IF(Signalering!G33="x",Score_niet_belangrijk,IF(Signalering!H33="x",Score_beetje_belangrijk,IF(Signalering!I33="x",Score_belangrijk,"")))</f>
        <v/>
      </c>
      <c r="D47" s="115" t="str">
        <f>IF(Signalering!J33="x",1,"")</f>
        <v/>
      </c>
      <c r="E47" s="89" t="str">
        <f>IF(ISBLANK(Signalering!K33),"",Signalering!K33)</f>
        <v/>
      </c>
      <c r="F47" s="115" t="str">
        <f t="shared" si="0"/>
        <v/>
      </c>
      <c r="G47" s="9" t="s">
        <v>448</v>
      </c>
      <c r="H47" s="9" t="s">
        <v>448</v>
      </c>
      <c r="I47" s="9" t="s">
        <v>523</v>
      </c>
    </row>
    <row r="48" spans="1:9">
      <c r="A48" s="108" t="str">
        <f>Signalering!A34</f>
        <v>*</v>
      </c>
      <c r="B48" s="115" t="str">
        <f>IF(Signalering!C34="x",Score_niet,IF(Signalering!D34="x",Score_enigszins,IF(Signalering!E34="x",Score_grotendeels,IF(Signalering!F34="x",Score_volledig,""))))</f>
        <v/>
      </c>
      <c r="C48" s="115" t="str">
        <f>IF(Signalering!G34="x",Score_niet_belangrijk,IF(Signalering!H34="x",Score_beetje_belangrijk,IF(Signalering!I34="x",Score_belangrijk,"")))</f>
        <v/>
      </c>
      <c r="D48" s="115" t="str">
        <f>IF(Signalering!J34="x",1,"")</f>
        <v/>
      </c>
      <c r="E48" s="89" t="str">
        <f>IF(ISBLANK(Signalering!K34),"",Signalering!K34)</f>
        <v/>
      </c>
      <c r="F48" s="115" t="str">
        <f t="shared" si="0"/>
        <v/>
      </c>
      <c r="G48" s="9" t="s">
        <v>449</v>
      </c>
      <c r="H48" s="9" t="s">
        <v>449</v>
      </c>
      <c r="I48" s="9" t="s">
        <v>523</v>
      </c>
    </row>
    <row r="49" spans="1:9">
      <c r="A49" s="107" t="str">
        <f>Signalering!A35</f>
        <v>2.10</v>
      </c>
      <c r="B49" s="115" t="str">
        <f>IF(Signalering!C35="x",Score_niet,IF(Signalering!D35="x",Score_enigszins,IF(Signalering!E35="x",Score_grotendeels,IF(Signalering!F35="x",Score_volledig,""))))</f>
        <v/>
      </c>
      <c r="C49" s="115" t="str">
        <f>IF(Signalering!G35="x",Score_niet_belangrijk,IF(Signalering!H35="x",Score_beetje_belangrijk,IF(Signalering!I35="x",Score_belangrijk,"")))</f>
        <v/>
      </c>
      <c r="D49" s="115" t="str">
        <f>IF(Signalering!J35="x",1,"")</f>
        <v/>
      </c>
      <c r="E49" s="89" t="str">
        <f>IF(ISBLANK(Signalering!K35),"",Signalering!K35)</f>
        <v/>
      </c>
      <c r="F49" s="115" t="str">
        <f t="shared" si="0"/>
        <v/>
      </c>
      <c r="G49" s="9" t="s">
        <v>451</v>
      </c>
      <c r="H49" s="9" t="s">
        <v>451</v>
      </c>
      <c r="I49" s="9" t="s">
        <v>523</v>
      </c>
    </row>
    <row r="50" spans="1:9">
      <c r="A50" s="107" t="str">
        <f>Signalering!A36</f>
        <v>2.11</v>
      </c>
      <c r="B50" s="115" t="str">
        <f>IF(Signalering!C36="x",Score_niet,IF(Signalering!D36="x",Score_enigszins,IF(Signalering!E36="x",Score_grotendeels,IF(Signalering!F36="x",Score_volledig,""))))</f>
        <v/>
      </c>
      <c r="C50" s="115" t="str">
        <f>IF(Signalering!G36="x",Score_niet_belangrijk,IF(Signalering!H36="x",Score_beetje_belangrijk,IF(Signalering!I36="x",Score_belangrijk,"")))</f>
        <v/>
      </c>
      <c r="D50" s="115" t="str">
        <f>IF(Signalering!J36="x",1,"")</f>
        <v/>
      </c>
      <c r="E50" s="89" t="str">
        <f>IF(ISBLANK(Signalering!K36),"",Signalering!K36)</f>
        <v/>
      </c>
      <c r="F50" s="115" t="str">
        <f t="shared" si="0"/>
        <v/>
      </c>
      <c r="G50" s="9" t="s">
        <v>452</v>
      </c>
      <c r="H50" s="9" t="s">
        <v>452</v>
      </c>
      <c r="I50" s="9" t="s">
        <v>523</v>
      </c>
    </row>
    <row r="51" spans="1:9">
      <c r="A51" s="108" t="str">
        <f>Signalering!A37</f>
        <v>*</v>
      </c>
      <c r="B51" s="115" t="str">
        <f>IF(Signalering!C37="x",Score_niet,IF(Signalering!D37="x",Score_enigszins,IF(Signalering!E37="x",Score_grotendeels,IF(Signalering!F37="x",Score_volledig,""))))</f>
        <v/>
      </c>
      <c r="C51" s="115" t="str">
        <f>IF(Signalering!G37="x",Score_niet_belangrijk,IF(Signalering!H37="x",Score_beetje_belangrijk,IF(Signalering!I37="x",Score_belangrijk,"")))</f>
        <v/>
      </c>
      <c r="D51" s="115" t="str">
        <f>IF(Signalering!J37="x",1,"")</f>
        <v/>
      </c>
      <c r="E51" s="89" t="str">
        <f>IF(ISBLANK(Signalering!K37),"",Signalering!K37)</f>
        <v/>
      </c>
      <c r="F51" s="115" t="str">
        <f t="shared" si="0"/>
        <v/>
      </c>
      <c r="G51" s="9" t="s">
        <v>453</v>
      </c>
      <c r="H51" s="9" t="s">
        <v>453</v>
      </c>
      <c r="I51" s="9" t="s">
        <v>523</v>
      </c>
    </row>
    <row r="52" spans="1:9">
      <c r="A52" s="108" t="str">
        <f>Signalering!A38</f>
        <v>*</v>
      </c>
      <c r="B52" s="115" t="str">
        <f>IF(Signalering!C38="x",Score_niet,IF(Signalering!D38="x",Score_enigszins,IF(Signalering!E38="x",Score_grotendeels,IF(Signalering!F38="x",Score_volledig,""))))</f>
        <v/>
      </c>
      <c r="C52" s="115" t="str">
        <f>IF(Signalering!G38="x",Score_niet_belangrijk,IF(Signalering!H38="x",Score_beetje_belangrijk,IF(Signalering!I38="x",Score_belangrijk,"")))</f>
        <v/>
      </c>
      <c r="D52" s="115" t="str">
        <f>IF(Signalering!J38="x",1,"")</f>
        <v/>
      </c>
      <c r="E52" s="89" t="str">
        <f>IF(ISBLANK(Signalering!K38),"",Signalering!K38)</f>
        <v/>
      </c>
      <c r="F52" s="115" t="str">
        <f t="shared" si="0"/>
        <v/>
      </c>
      <c r="G52" s="9" t="s">
        <v>454</v>
      </c>
      <c r="H52" s="9" t="s">
        <v>454</v>
      </c>
      <c r="I52" s="9" t="s">
        <v>523</v>
      </c>
    </row>
    <row r="53" spans="1:9">
      <c r="A53" s="107" t="str">
        <f>Signalering!A39</f>
        <v>2.12</v>
      </c>
      <c r="B53" s="115" t="str">
        <f>IF(Signalering!C39="x",Score_niet,IF(Signalering!D39="x",Score_enigszins,IF(Signalering!E39="x",Score_grotendeels,IF(Signalering!F39="x",Score_volledig,""))))</f>
        <v/>
      </c>
      <c r="C53" s="115" t="str">
        <f>IF(Signalering!G39="x",Score_niet_belangrijk,IF(Signalering!H39="x",Score_beetje_belangrijk,IF(Signalering!I39="x",Score_belangrijk,"")))</f>
        <v/>
      </c>
      <c r="D53" s="115" t="str">
        <f>IF(Signalering!J39="x",1,"")</f>
        <v/>
      </c>
      <c r="E53" s="89" t="str">
        <f>IF(ISBLANK(Signalering!K39),"",Signalering!K39)</f>
        <v/>
      </c>
      <c r="F53" s="115" t="str">
        <f t="shared" si="0"/>
        <v/>
      </c>
      <c r="G53" s="9" t="s">
        <v>455</v>
      </c>
      <c r="H53" s="9" t="s">
        <v>455</v>
      </c>
      <c r="I53" s="9" t="s">
        <v>523</v>
      </c>
    </row>
    <row r="54" spans="1:9">
      <c r="A54" s="107"/>
      <c r="B54" s="115" t="str">
        <f>IF(Signalering!C40="x",Score_niet,IF(Signalering!D40="x",Score_enigszins,IF(Signalering!E40="x",Score_grotendeels,IF(Signalering!F40="x",Score_volledig,""))))</f>
        <v/>
      </c>
      <c r="C54" s="115" t="str">
        <f>IF(Signalering!G40="x",Score_niet_belangrijk,IF(Signalering!H40="x",Score_beetje_belangrijk,IF(Signalering!I40="x",Score_belangrijk,"")))</f>
        <v/>
      </c>
      <c r="D54" s="115" t="str">
        <f>IF(Signalering!J40="x",1,"")</f>
        <v/>
      </c>
      <c r="E54" s="89" t="str">
        <f>IF(ISBLANK(Signalering!K40),"",Signalering!K40)</f>
        <v/>
      </c>
      <c r="F54" s="115" t="str">
        <f t="shared" si="0"/>
        <v/>
      </c>
      <c r="G54" s="9" t="s">
        <v>456</v>
      </c>
      <c r="H54" s="9" t="s">
        <v>456</v>
      </c>
      <c r="I54" s="9" t="s">
        <v>523</v>
      </c>
    </row>
    <row r="55" spans="1:9">
      <c r="A55" s="107">
        <f>Signalering!A41</f>
        <v>0</v>
      </c>
      <c r="B55" s="106" t="str">
        <f>Signalering!B41</f>
        <v>VASTSTELLEN VAN (ONDER)WIJSBEHOEFTEN</v>
      </c>
      <c r="F55" s="115" t="str">
        <f t="shared" si="0"/>
        <v/>
      </c>
      <c r="G55" s="9" t="s">
        <v>457</v>
      </c>
      <c r="H55" s="9" t="s">
        <v>457</v>
      </c>
      <c r="I55" s="9" t="s">
        <v>523</v>
      </c>
    </row>
    <row r="56" spans="1:9">
      <c r="A56" s="107" t="str">
        <f>Signalering!A42</f>
        <v>2.13</v>
      </c>
      <c r="B56" s="115" t="str">
        <f>IF(Signalering!C42="x",Score_niet,IF(Signalering!D42="x",Score_enigszins,IF(Signalering!E42="x",Score_grotendeels,IF(Signalering!F42="x",Score_volledig,""))))</f>
        <v/>
      </c>
      <c r="C56" s="115" t="str">
        <f>IF(Signalering!G42="x",Score_niet_belangrijk,IF(Signalering!H42="x",Score_beetje_belangrijk,IF(Signalering!I42="x",Score_belangrijk,"")))</f>
        <v/>
      </c>
      <c r="D56" s="115" t="str">
        <f>IF(Signalering!J42="x",1,"")</f>
        <v/>
      </c>
      <c r="E56" s="89" t="str">
        <f>IF(ISBLANK(Signalering!K42),"",Signalering!K42)</f>
        <v/>
      </c>
      <c r="F56" s="115" t="str">
        <f t="shared" si="0"/>
        <v/>
      </c>
      <c r="G56" s="9" t="s">
        <v>458</v>
      </c>
      <c r="H56" s="9" t="s">
        <v>458</v>
      </c>
      <c r="I56" s="9" t="s">
        <v>523</v>
      </c>
    </row>
    <row r="57" spans="1:9">
      <c r="A57" s="108" t="str">
        <f>Signalering!A43</f>
        <v>*</v>
      </c>
      <c r="B57" s="115" t="str">
        <f>IF(Signalering!C43="x",Score_niet,IF(Signalering!D43="x",Score_enigszins,IF(Signalering!E43="x",Score_grotendeels,IF(Signalering!F43="x",Score_volledig,""))))</f>
        <v/>
      </c>
      <c r="C57" s="115" t="str">
        <f>IF(Signalering!G43="x",Score_niet_belangrijk,IF(Signalering!H43="x",Score_beetje_belangrijk,IF(Signalering!I43="x",Score_belangrijk,"")))</f>
        <v/>
      </c>
      <c r="D57" s="115" t="str">
        <f>IF(Signalering!J43="x",1,"")</f>
        <v/>
      </c>
      <c r="E57" s="89" t="str">
        <f>IF(ISBLANK(Signalering!K43),"",Signalering!K43)</f>
        <v/>
      </c>
      <c r="F57" s="115" t="str">
        <f t="shared" si="0"/>
        <v/>
      </c>
      <c r="G57" s="9" t="s">
        <v>213</v>
      </c>
      <c r="H57" s="9" t="s">
        <v>511</v>
      </c>
      <c r="I57" s="9"/>
    </row>
    <row r="58" spans="1:9">
      <c r="A58" s="108" t="str">
        <f>Signalering!A44</f>
        <v>*</v>
      </c>
      <c r="B58" s="115" t="str">
        <f>IF(Signalering!C44="x",Score_niet,IF(Signalering!D44="x",Score_enigszins,IF(Signalering!E44="x",Score_grotendeels,IF(Signalering!F44="x",Score_volledig,""))))</f>
        <v/>
      </c>
      <c r="C58" s="115" t="str">
        <f>IF(Signalering!G44="x",Score_niet_belangrijk,IF(Signalering!H44="x",Score_beetje_belangrijk,IF(Signalering!I44="x",Score_belangrijk,"")))</f>
        <v/>
      </c>
      <c r="D58" s="115" t="str">
        <f>IF(Signalering!J44="x",1,"")</f>
        <v/>
      </c>
      <c r="E58" s="89" t="str">
        <f>IF(ISBLANK(Signalering!K44),"",Signalering!K44)</f>
        <v/>
      </c>
      <c r="F58" s="115" t="str">
        <f t="shared" si="0"/>
        <v/>
      </c>
      <c r="G58" s="9" t="s">
        <v>440</v>
      </c>
      <c r="H58" s="9" t="s">
        <v>440</v>
      </c>
      <c r="I58" s="9" t="s">
        <v>523</v>
      </c>
    </row>
    <row r="59" spans="1:9">
      <c r="A59" s="108" t="str">
        <f>Signalering!A45</f>
        <v>*</v>
      </c>
      <c r="B59" s="115" t="str">
        <f>IF(Signalering!C45="x",Score_niet,IF(Signalering!D45="x",Score_enigszins,IF(Signalering!E45="x",Score_grotendeels,IF(Signalering!F45="x",Score_volledig,""))))</f>
        <v/>
      </c>
      <c r="C59" s="115" t="str">
        <f>IF(Signalering!G45="x",Score_niet_belangrijk,IF(Signalering!H45="x",Score_beetje_belangrijk,IF(Signalering!I45="x",Score_belangrijk,"")))</f>
        <v/>
      </c>
      <c r="D59" s="115" t="str">
        <f>IF(Signalering!J45="x",1,"")</f>
        <v/>
      </c>
      <c r="E59" s="89" t="str">
        <f>IF(ISBLANK(Signalering!K45),"",Signalering!K45)</f>
        <v/>
      </c>
      <c r="F59" s="115" t="str">
        <f t="shared" si="0"/>
        <v/>
      </c>
      <c r="G59" s="9" t="s">
        <v>441</v>
      </c>
      <c r="H59" s="9" t="s">
        <v>441</v>
      </c>
      <c r="I59" s="9" t="s">
        <v>523</v>
      </c>
    </row>
    <row r="60" spans="1:9">
      <c r="A60" s="107" t="str">
        <f>Signalering!A46</f>
        <v>2.14</v>
      </c>
      <c r="B60" s="115" t="str">
        <f>IF(Signalering!C46="x",Score_niet,IF(Signalering!D46="x",Score_enigszins,IF(Signalering!E46="x",Score_grotendeels,IF(Signalering!F46="x",Score_volledig,""))))</f>
        <v/>
      </c>
      <c r="C60" s="115" t="str">
        <f>IF(Signalering!G46="x",Score_niet_belangrijk,IF(Signalering!H46="x",Score_beetje_belangrijk,IF(Signalering!I46="x",Score_belangrijk,"")))</f>
        <v/>
      </c>
      <c r="D60" s="115" t="str">
        <f>IF(Signalering!J46="x",1,"")</f>
        <v/>
      </c>
      <c r="E60" s="89" t="str">
        <f>IF(ISBLANK(Signalering!K46),"",Signalering!K46)</f>
        <v/>
      </c>
      <c r="F60" s="115" t="str">
        <f t="shared" si="0"/>
        <v/>
      </c>
      <c r="G60" s="9" t="s">
        <v>442</v>
      </c>
      <c r="H60" s="9" t="s">
        <v>442</v>
      </c>
      <c r="I60" s="9" t="s">
        <v>523</v>
      </c>
    </row>
    <row r="61" spans="1:9">
      <c r="A61" s="108" t="str">
        <f>Signalering!A47</f>
        <v>*</v>
      </c>
      <c r="B61" s="115" t="str">
        <f>IF(Signalering!C47="x",Score_niet,IF(Signalering!D47="x",Score_enigszins,IF(Signalering!E47="x",Score_grotendeels,IF(Signalering!F47="x",Score_volledig,""))))</f>
        <v/>
      </c>
      <c r="C61" s="115" t="str">
        <f>IF(Signalering!G47="x",Score_niet_belangrijk,IF(Signalering!H47="x",Score_beetje_belangrijk,IF(Signalering!I47="x",Score_belangrijk,"")))</f>
        <v/>
      </c>
      <c r="D61" s="115" t="str">
        <f>IF(Signalering!J47="x",1,"")</f>
        <v/>
      </c>
      <c r="E61" s="89" t="str">
        <f>IF(ISBLANK(Signalering!K47),"",Signalering!K47)</f>
        <v/>
      </c>
      <c r="F61" s="115" t="str">
        <f t="shared" si="0"/>
        <v/>
      </c>
      <c r="G61" s="9" t="s">
        <v>444</v>
      </c>
      <c r="H61" s="9" t="s">
        <v>444</v>
      </c>
      <c r="I61" s="9" t="s">
        <v>523</v>
      </c>
    </row>
    <row r="62" spans="1:9">
      <c r="A62" s="108" t="str">
        <f>Signalering!A48</f>
        <v>*</v>
      </c>
      <c r="B62" s="115" t="str">
        <f>IF(Signalering!C48="x",Score_niet,IF(Signalering!D48="x",Score_enigszins,IF(Signalering!E48="x",Score_grotendeels,IF(Signalering!F48="x",Score_volledig,""))))</f>
        <v/>
      </c>
      <c r="C62" s="115" t="str">
        <f>IF(Signalering!G48="x",Score_niet_belangrijk,IF(Signalering!H48="x",Score_beetje_belangrijk,IF(Signalering!I48="x",Score_belangrijk,"")))</f>
        <v/>
      </c>
      <c r="D62" s="115" t="str">
        <f>IF(Signalering!J48="x",1,"")</f>
        <v/>
      </c>
      <c r="E62" s="89" t="str">
        <f>IF(ISBLANK(Signalering!K48),"",Signalering!K48)</f>
        <v/>
      </c>
      <c r="F62" s="115" t="str">
        <f t="shared" si="0"/>
        <v/>
      </c>
      <c r="G62" s="9" t="s">
        <v>445</v>
      </c>
      <c r="H62" s="9" t="s">
        <v>445</v>
      </c>
      <c r="I62" s="9" t="s">
        <v>523</v>
      </c>
    </row>
    <row r="63" spans="1:9">
      <c r="A63" s="108" t="str">
        <f>Signalering!A49</f>
        <v>*</v>
      </c>
      <c r="B63" s="115" t="str">
        <f>IF(Signalering!C49="x",Score_niet,IF(Signalering!D49="x",Score_enigszins,IF(Signalering!E49="x",Score_grotendeels,IF(Signalering!F49="x",Score_volledig,""))))</f>
        <v/>
      </c>
      <c r="C63" s="115" t="str">
        <f>IF(Signalering!G49="x",Score_niet_belangrijk,IF(Signalering!H49="x",Score_beetje_belangrijk,IF(Signalering!I49="x",Score_belangrijk,"")))</f>
        <v/>
      </c>
      <c r="D63" s="115" t="str">
        <f>IF(Signalering!J49="x",1,"")</f>
        <v/>
      </c>
      <c r="E63" s="89" t="str">
        <f>IF(ISBLANK(Signalering!K49),"",Signalering!K49)</f>
        <v/>
      </c>
      <c r="F63" s="115" t="str">
        <f t="shared" si="0"/>
        <v/>
      </c>
      <c r="G63" s="9" t="s">
        <v>446</v>
      </c>
      <c r="H63" s="9" t="s">
        <v>446</v>
      </c>
      <c r="I63" s="9" t="s">
        <v>523</v>
      </c>
    </row>
    <row r="64" spans="1:9">
      <c r="A64" s="107" t="str">
        <f>Signalering!A50</f>
        <v>2.15</v>
      </c>
      <c r="B64" s="115" t="str">
        <f>IF(Signalering!C50="x",Score_niet,IF(Signalering!D50="x",Score_enigszins,IF(Signalering!E50="x",Score_grotendeels,IF(Signalering!F50="x",Score_volledig,""))))</f>
        <v/>
      </c>
      <c r="C64" s="115" t="str">
        <f>IF(Signalering!G50="x",Score_niet_belangrijk,IF(Signalering!H50="x",Score_beetje_belangrijk,IF(Signalering!I50="x",Score_belangrijk,"")))</f>
        <v/>
      </c>
      <c r="D64" s="115" t="str">
        <f>IF(Signalering!J50="x",1,"")</f>
        <v/>
      </c>
      <c r="E64" s="89" t="str">
        <f>IF(ISBLANK(Signalering!K50),"",Signalering!K50)</f>
        <v/>
      </c>
      <c r="F64" s="115" t="str">
        <f t="shared" si="0"/>
        <v/>
      </c>
      <c r="G64" s="9" t="s">
        <v>447</v>
      </c>
      <c r="H64" s="9" t="s">
        <v>447</v>
      </c>
      <c r="I64" s="9" t="s">
        <v>523</v>
      </c>
    </row>
    <row r="65" spans="1:9">
      <c r="A65" s="107" t="str">
        <f>Signalering!A51</f>
        <v>2.16</v>
      </c>
      <c r="B65" s="115" t="str">
        <f>IF(Signalering!C51="x",Score_niet,IF(Signalering!D51="x",Score_enigszins,IF(Signalering!E51="x",Score_grotendeels,IF(Signalering!F51="x",Score_volledig,""))))</f>
        <v/>
      </c>
      <c r="C65" s="115" t="str">
        <f>IF(Signalering!G51="x",Score_niet_belangrijk,IF(Signalering!H51="x",Score_beetje_belangrijk,IF(Signalering!I51="x",Score_belangrijk,"")))</f>
        <v/>
      </c>
      <c r="D65" s="115" t="str">
        <f>IF(Signalering!J51="x",1,"")</f>
        <v/>
      </c>
      <c r="E65" s="89" t="str">
        <f>IF(ISBLANK(Signalering!K51),"",Signalering!K51)</f>
        <v/>
      </c>
      <c r="F65" s="115" t="str">
        <f t="shared" si="0"/>
        <v/>
      </c>
      <c r="G65" s="9" t="s">
        <v>449</v>
      </c>
      <c r="H65" s="9" t="s">
        <v>449</v>
      </c>
      <c r="I65" s="9" t="s">
        <v>523</v>
      </c>
    </row>
    <row r="66" spans="1:9">
      <c r="A66" s="108" t="str">
        <f>Signalering!A52</f>
        <v>*</v>
      </c>
      <c r="B66" s="115" t="str">
        <f>IF(Signalering!C52="x",Score_niet,IF(Signalering!D52="x",Score_enigszins,IF(Signalering!E52="x",Score_grotendeels,IF(Signalering!F52="x",Score_volledig,""))))</f>
        <v/>
      </c>
      <c r="C66" s="115" t="str">
        <f>IF(Signalering!G52="x",Score_niet_belangrijk,IF(Signalering!H52="x",Score_beetje_belangrijk,IF(Signalering!I52="x",Score_belangrijk,"")))</f>
        <v/>
      </c>
      <c r="D66" s="115" t="str">
        <f>IF(Signalering!J52="x",1,"")</f>
        <v/>
      </c>
      <c r="E66" s="89" t="str">
        <f>IF(ISBLANK(Signalering!K52),"",Signalering!K52)</f>
        <v/>
      </c>
      <c r="F66" s="115" t="str">
        <f t="shared" si="0"/>
        <v/>
      </c>
      <c r="G66" s="9" t="s">
        <v>450</v>
      </c>
      <c r="H66" s="9" t="s">
        <v>450</v>
      </c>
      <c r="I66" s="9" t="s">
        <v>523</v>
      </c>
    </row>
    <row r="67" spans="1:9">
      <c r="A67" s="108" t="str">
        <f>Signalering!A53</f>
        <v>*</v>
      </c>
      <c r="B67" s="115" t="str">
        <f>IF(Signalering!C53="x",Score_niet,IF(Signalering!D53="x",Score_enigszins,IF(Signalering!E53="x",Score_grotendeels,IF(Signalering!F53="x",Score_volledig,""))))</f>
        <v/>
      </c>
      <c r="C67" s="115" t="str">
        <f>IF(Signalering!G53="x",Score_niet_belangrijk,IF(Signalering!H53="x",Score_beetje_belangrijk,IF(Signalering!I53="x",Score_belangrijk,"")))</f>
        <v/>
      </c>
      <c r="D67" s="115" t="str">
        <f>IF(Signalering!J53="x",1,"")</f>
        <v/>
      </c>
      <c r="E67" s="89" t="str">
        <f>IF(ISBLANK(Signalering!K53),"",Signalering!K53)</f>
        <v/>
      </c>
      <c r="F67" s="115" t="str">
        <f t="shared" ref="F67:F130" si="1">IF(C67=Score_belangrijk,IF(AND(B67&lt;&gt;"",B67&lt;Score_volledig),Score_volledig-B67,0),"")</f>
        <v/>
      </c>
      <c r="G67" s="9" t="s">
        <v>451</v>
      </c>
      <c r="H67" s="9" t="s">
        <v>451</v>
      </c>
      <c r="I67" s="9" t="s">
        <v>523</v>
      </c>
    </row>
    <row r="68" spans="1:9">
      <c r="A68" s="107" t="str">
        <f>Signalering!A54</f>
        <v>2.17</v>
      </c>
      <c r="B68" s="115" t="str">
        <f>IF(Signalering!C54="x",Score_niet,IF(Signalering!D54="x",Score_enigszins,IF(Signalering!E54="x",Score_grotendeels,IF(Signalering!F54="x",Score_volledig,""))))</f>
        <v/>
      </c>
      <c r="C68" s="115" t="str">
        <f>IF(Signalering!G54="x",Score_niet_belangrijk,IF(Signalering!H54="x",Score_beetje_belangrijk,IF(Signalering!I54="x",Score_belangrijk,"")))</f>
        <v/>
      </c>
      <c r="D68" s="115" t="str">
        <f>IF(Signalering!J54="x",1,"")</f>
        <v/>
      </c>
      <c r="E68" s="89" t="str">
        <f>IF(ISBLANK(Signalering!K54),"",Signalering!K54)</f>
        <v/>
      </c>
      <c r="F68" s="115" t="str">
        <f t="shared" si="1"/>
        <v/>
      </c>
      <c r="G68" s="9" t="s">
        <v>459</v>
      </c>
      <c r="H68" s="12" t="s">
        <v>512</v>
      </c>
      <c r="I68" s="9"/>
    </row>
    <row r="69" spans="1:9">
      <c r="A69" s="107" t="str">
        <f>Signalering!A55</f>
        <v>2.18</v>
      </c>
      <c r="B69" s="115" t="str">
        <f>IF(Signalering!C55="x",Score_niet,IF(Signalering!D55="x",Score_enigszins,IF(Signalering!E55="x",Score_grotendeels,IF(Signalering!F55="x",Score_volledig,""))))</f>
        <v/>
      </c>
      <c r="C69" s="115" t="str">
        <f>IF(Signalering!G55="x",Score_niet_belangrijk,IF(Signalering!H55="x",Score_beetje_belangrijk,IF(Signalering!I55="x",Score_belangrijk,"")))</f>
        <v/>
      </c>
      <c r="D69" s="115" t="str">
        <f>IF(Signalering!J55="x",1,"")</f>
        <v/>
      </c>
      <c r="E69" s="89" t="str">
        <f>IF(ISBLANK(Signalering!K55),"",Signalering!K55)</f>
        <v/>
      </c>
      <c r="F69" s="115" t="str">
        <f t="shared" si="1"/>
        <v/>
      </c>
      <c r="G69" s="11" t="s">
        <v>460</v>
      </c>
      <c r="H69" s="11" t="s">
        <v>460</v>
      </c>
      <c r="I69" s="9"/>
    </row>
    <row r="70" spans="1:9">
      <c r="A70" s="107" t="str">
        <f>Signalering!A56</f>
        <v>2.19</v>
      </c>
      <c r="B70" s="115" t="str">
        <f>IF(Signalering!C56="x",Score_niet,IF(Signalering!D56="x",Score_enigszins,IF(Signalering!E56="x",Score_grotendeels,IF(Signalering!F56="x",Score_volledig,""))))</f>
        <v/>
      </c>
      <c r="C70" s="115" t="str">
        <f>IF(Signalering!G56="x",Score_niet_belangrijk,IF(Signalering!H56="x",Score_beetje_belangrijk,IF(Signalering!I56="x",Score_belangrijk,"")))</f>
        <v/>
      </c>
      <c r="D70" s="115" t="str">
        <f>IF(Signalering!J56="x",1,"")</f>
        <v/>
      </c>
      <c r="E70" s="89" t="str">
        <f>IF(ISBLANK(Signalering!K56),"",Signalering!K56)</f>
        <v/>
      </c>
      <c r="F70" s="115" t="str">
        <f t="shared" si="1"/>
        <v/>
      </c>
      <c r="G70" s="9" t="s">
        <v>461</v>
      </c>
      <c r="H70" s="9" t="s">
        <v>525</v>
      </c>
      <c r="I70" s="9"/>
    </row>
    <row r="71" spans="1:9">
      <c r="A71" s="107" t="str">
        <f>Signalering!A57</f>
        <v>2.20</v>
      </c>
      <c r="B71" s="115" t="str">
        <f>IF(Signalering!C57="x",Score_niet,IF(Signalering!D57="x",Score_enigszins,IF(Signalering!E57="x",Score_grotendeels,IF(Signalering!F57="x",Score_volledig,""))))</f>
        <v/>
      </c>
      <c r="C71" s="115" t="str">
        <f>IF(Signalering!G57="x",Score_niet_belangrijk,IF(Signalering!H57="x",Score_beetje_belangrijk,IF(Signalering!I57="x",Score_belangrijk,"")))</f>
        <v/>
      </c>
      <c r="D71" s="115" t="str">
        <f>IF(Signalering!J57="x",1,"")</f>
        <v/>
      </c>
      <c r="E71" s="89" t="str">
        <f>IF(ISBLANK(Signalering!K57),"",Signalering!K57)</f>
        <v/>
      </c>
      <c r="F71" s="115" t="str">
        <f t="shared" si="1"/>
        <v/>
      </c>
      <c r="G71" s="9" t="s">
        <v>462</v>
      </c>
      <c r="H71" s="9" t="s">
        <v>462</v>
      </c>
      <c r="I71" s="9" t="s">
        <v>523</v>
      </c>
    </row>
    <row r="72" spans="1:9">
      <c r="A72" s="107" t="str">
        <f>Signalering!A58</f>
        <v>2.21</v>
      </c>
      <c r="B72" s="115" t="str">
        <f>IF(Signalering!C58="x",Score_niet,IF(Signalering!D58="x",Score_enigszins,IF(Signalering!E58="x",Score_grotendeels,IF(Signalering!F58="x",Score_volledig,""))))</f>
        <v/>
      </c>
      <c r="C72" s="115" t="str">
        <f>IF(Signalering!G58="x",Score_niet_belangrijk,IF(Signalering!H58="x",Score_beetje_belangrijk,IF(Signalering!I58="x",Score_belangrijk,"")))</f>
        <v/>
      </c>
      <c r="D72" s="115" t="str">
        <f>IF(Signalering!J58="x",1,"")</f>
        <v/>
      </c>
      <c r="E72" s="89" t="str">
        <f>IF(ISBLANK(Signalering!K58),"",Signalering!K58)</f>
        <v/>
      </c>
      <c r="F72" s="115" t="str">
        <f t="shared" si="1"/>
        <v/>
      </c>
      <c r="G72" s="9" t="s">
        <v>463</v>
      </c>
      <c r="H72" s="9" t="s">
        <v>463</v>
      </c>
      <c r="I72" s="9" t="s">
        <v>523</v>
      </c>
    </row>
    <row r="73" spans="1:9">
      <c r="A73" s="107"/>
      <c r="B73" s="115" t="str">
        <f>IF(Signalering!C59="x",Score_niet,IF(Signalering!D59="x",Score_enigszins,IF(Signalering!E59="x",Score_grotendeels,IF(Signalering!F59="x",Score_volledig,""))))</f>
        <v/>
      </c>
      <c r="C73" s="115" t="str">
        <f>IF(Signalering!G59="x",Score_niet_belangrijk,IF(Signalering!H59="x",Score_beetje_belangrijk,IF(Signalering!I59="x",Score_belangrijk,"")))</f>
        <v/>
      </c>
      <c r="D73" s="115" t="str">
        <f>IF(Signalering!J59="x",1,"")</f>
        <v/>
      </c>
      <c r="E73" s="89" t="str">
        <f>IF(ISBLANK(Signalering!K59),"",Signalering!K59)</f>
        <v/>
      </c>
      <c r="F73" s="115" t="str">
        <f t="shared" si="1"/>
        <v/>
      </c>
      <c r="G73" s="9" t="s">
        <v>464</v>
      </c>
      <c r="H73" s="9" t="s">
        <v>464</v>
      </c>
      <c r="I73" s="9" t="s">
        <v>523</v>
      </c>
    </row>
    <row r="74" spans="1:9">
      <c r="A74" s="107">
        <f>Signalering!A60</f>
        <v>0</v>
      </c>
      <c r="B74" s="106" t="str">
        <f>Signalering!B60</f>
        <v>BORGING DOORGAANDE LIJN</v>
      </c>
      <c r="F74" s="115" t="str">
        <f t="shared" si="1"/>
        <v/>
      </c>
      <c r="G74" s="9" t="s">
        <v>465</v>
      </c>
      <c r="H74" s="9" t="s">
        <v>465</v>
      </c>
      <c r="I74" s="9" t="s">
        <v>523</v>
      </c>
    </row>
    <row r="75" spans="1:9">
      <c r="A75" s="109" t="str">
        <f>Signalering!A61</f>
        <v>2.22</v>
      </c>
      <c r="B75" s="115" t="str">
        <f>IF(Signalering!C61="x",Score_niet,IF(Signalering!D61="x",Score_enigszins,IF(Signalering!E61="x",Score_grotendeels,IF(Signalering!F61="x",Score_volledig,""))))</f>
        <v/>
      </c>
      <c r="C75" s="115" t="str">
        <f>IF(Signalering!G61="x",Score_niet_belangrijk,IF(Signalering!H61="x",Score_beetje_belangrijk,IF(Signalering!I61="x",Score_belangrijk,"")))</f>
        <v/>
      </c>
      <c r="D75" s="115" t="str">
        <f>IF(Signalering!J61="x",1,"")</f>
        <v/>
      </c>
      <c r="E75" s="89" t="str">
        <f>IF(ISBLANK(Signalering!K61),"",Signalering!K61)</f>
        <v/>
      </c>
      <c r="F75" s="115" t="str">
        <f t="shared" si="1"/>
        <v/>
      </c>
      <c r="G75" s="9" t="s">
        <v>466</v>
      </c>
      <c r="H75" s="9" t="s">
        <v>526</v>
      </c>
      <c r="I75" s="9"/>
    </row>
    <row r="76" spans="1:9">
      <c r="A76" s="109" t="str">
        <f>Signalering!A62</f>
        <v>2.23</v>
      </c>
      <c r="B76" s="115" t="str">
        <f>IF(Signalering!C62="x",Score_niet,IF(Signalering!D62="x",Score_enigszins,IF(Signalering!E62="x",Score_grotendeels,IF(Signalering!F62="x",Score_volledig,""))))</f>
        <v/>
      </c>
      <c r="C76" s="115" t="str">
        <f>IF(Signalering!G62="x",Score_niet_belangrijk,IF(Signalering!H62="x",Score_beetje_belangrijk,IF(Signalering!I62="x",Score_belangrijk,"")))</f>
        <v/>
      </c>
      <c r="D76" s="115" t="str">
        <f>IF(Signalering!J62="x",1,"")</f>
        <v/>
      </c>
      <c r="E76" s="89" t="str">
        <f>IF(ISBLANK(Signalering!K62),"",Signalering!K62)</f>
        <v/>
      </c>
      <c r="F76" s="115" t="str">
        <f t="shared" si="1"/>
        <v/>
      </c>
      <c r="G76" s="9" t="s">
        <v>467</v>
      </c>
      <c r="H76" s="9" t="s">
        <v>467</v>
      </c>
      <c r="I76" s="9" t="s">
        <v>523</v>
      </c>
    </row>
    <row r="77" spans="1:9">
      <c r="A77" s="110" t="str">
        <f>Signalering!A63</f>
        <v>*</v>
      </c>
      <c r="B77" s="115" t="str">
        <f>IF(Signalering!C63="x",Score_niet,IF(Signalering!D63="x",Score_enigszins,IF(Signalering!E63="x",Score_grotendeels,IF(Signalering!F63="x",Score_volledig,""))))</f>
        <v/>
      </c>
      <c r="C77" s="115" t="str">
        <f>IF(Signalering!G63="x",Score_niet_belangrijk,IF(Signalering!H63="x",Score_beetje_belangrijk,IF(Signalering!I63="x",Score_belangrijk,"")))</f>
        <v/>
      </c>
      <c r="D77" s="115" t="str">
        <f>IF(Signalering!J63="x",1,"")</f>
        <v/>
      </c>
      <c r="E77" s="89" t="str">
        <f>IF(ISBLANK(Signalering!K63),"",Signalering!K63)</f>
        <v/>
      </c>
      <c r="F77" s="115" t="str">
        <f t="shared" si="1"/>
        <v/>
      </c>
      <c r="G77" s="9" t="s">
        <v>468</v>
      </c>
      <c r="H77" s="9" t="s">
        <v>468</v>
      </c>
      <c r="I77" s="9" t="s">
        <v>523</v>
      </c>
    </row>
    <row r="78" spans="1:9">
      <c r="A78" s="110" t="str">
        <f>Signalering!A64</f>
        <v>*</v>
      </c>
      <c r="B78" s="115" t="str">
        <f>IF(Signalering!C64="x",Score_niet,IF(Signalering!D64="x",Score_enigszins,IF(Signalering!E64="x",Score_grotendeels,IF(Signalering!F64="x",Score_volledig,""))))</f>
        <v/>
      </c>
      <c r="C78" s="115" t="str">
        <f>IF(Signalering!G64="x",Score_niet_belangrijk,IF(Signalering!H64="x",Score_beetje_belangrijk,IF(Signalering!I64="x",Score_belangrijk,"")))</f>
        <v/>
      </c>
      <c r="D78" s="115" t="str">
        <f>IF(Signalering!J64="x",1,"")</f>
        <v/>
      </c>
      <c r="E78" s="89" t="str">
        <f>IF(ISBLANK(Signalering!K64),"",Signalering!K64)</f>
        <v/>
      </c>
      <c r="F78" s="115" t="str">
        <f t="shared" si="1"/>
        <v/>
      </c>
      <c r="G78" s="10" t="s">
        <v>469</v>
      </c>
      <c r="H78" s="9" t="s">
        <v>529</v>
      </c>
      <c r="I78" s="9"/>
    </row>
    <row r="79" spans="1:9">
      <c r="A79" s="110" t="str">
        <f>Signalering!A65</f>
        <v>*</v>
      </c>
      <c r="B79" s="115" t="str">
        <f>IF(Signalering!C65="x",Score_niet,IF(Signalering!D65="x",Score_enigszins,IF(Signalering!E65="x",Score_grotendeels,IF(Signalering!F65="x",Score_volledig,""))))</f>
        <v/>
      </c>
      <c r="C79" s="115" t="str">
        <f>IF(Signalering!G65="x",Score_niet_belangrijk,IF(Signalering!H65="x",Score_beetje_belangrijk,IF(Signalering!I65="x",Score_belangrijk,"")))</f>
        <v/>
      </c>
      <c r="D79" s="115" t="str">
        <f>IF(Signalering!J65="x",1,"")</f>
        <v/>
      </c>
      <c r="E79" s="89" t="str">
        <f>IF(ISBLANK(Signalering!K65),"",Signalering!K65)</f>
        <v/>
      </c>
      <c r="F79" s="115" t="str">
        <f t="shared" si="1"/>
        <v/>
      </c>
      <c r="G79" s="80"/>
      <c r="H79" s="9"/>
      <c r="I79" s="9"/>
    </row>
    <row r="80" spans="1:9">
      <c r="A80" s="110" t="str">
        <f>Signalering!A66</f>
        <v>*</v>
      </c>
      <c r="B80" s="115" t="str">
        <f>IF(Signalering!C66="x",Score_niet,IF(Signalering!D66="x",Score_enigszins,IF(Signalering!E66="x",Score_grotendeels,IF(Signalering!F66="x",Score_volledig,""))))</f>
        <v/>
      </c>
      <c r="C80" s="115" t="str">
        <f>IF(Signalering!G66="x",Score_niet_belangrijk,IF(Signalering!H66="x",Score_beetje_belangrijk,IF(Signalering!I66="x",Score_belangrijk,"")))</f>
        <v/>
      </c>
      <c r="D80" s="115" t="str">
        <f>IF(Signalering!J66="x",1,"")</f>
        <v/>
      </c>
      <c r="E80" s="89" t="str">
        <f>IF(ISBLANK(Signalering!K66),"",Signalering!K66)</f>
        <v/>
      </c>
      <c r="F80" s="115" t="str">
        <f t="shared" si="1"/>
        <v/>
      </c>
      <c r="G80" s="80"/>
      <c r="H80" s="9"/>
      <c r="I80" s="9"/>
    </row>
    <row r="81" spans="1:9">
      <c r="A81" s="110" t="str">
        <f>Signalering!A67</f>
        <v>*</v>
      </c>
      <c r="B81" s="115" t="str">
        <f>IF(Signalering!C67="x",Score_niet,IF(Signalering!D67="x",Score_enigszins,IF(Signalering!E67="x",Score_grotendeels,IF(Signalering!F67="x",Score_volledig,""))))</f>
        <v/>
      </c>
      <c r="C81" s="115" t="str">
        <f>IF(Signalering!G67="x",Score_niet_belangrijk,IF(Signalering!H67="x",Score_beetje_belangrijk,IF(Signalering!I67="x",Score_belangrijk,"")))</f>
        <v/>
      </c>
      <c r="D81" s="115" t="str">
        <f>IF(Signalering!J67="x",1,"")</f>
        <v/>
      </c>
      <c r="E81" s="89" t="str">
        <f>IF(ISBLANK(Signalering!K67),"",Signalering!K67)</f>
        <v/>
      </c>
      <c r="F81" s="115" t="str">
        <f t="shared" si="1"/>
        <v/>
      </c>
      <c r="G81" s="80"/>
      <c r="H81" s="9"/>
      <c r="I81" s="9"/>
    </row>
    <row r="82" spans="1:9">
      <c r="A82" s="109" t="str">
        <f>Signalering!A68</f>
        <v>2.24</v>
      </c>
      <c r="B82" s="115" t="str">
        <f>IF(Signalering!C68="x",Score_niet,IF(Signalering!D68="x",Score_enigszins,IF(Signalering!E68="x",Score_grotendeels,IF(Signalering!F68="x",Score_volledig,""))))</f>
        <v/>
      </c>
      <c r="C82" s="115" t="str">
        <f>IF(Signalering!G68="x",Score_niet_belangrijk,IF(Signalering!H68="x",Score_beetje_belangrijk,IF(Signalering!I68="x",Score_belangrijk,"")))</f>
        <v/>
      </c>
      <c r="D82" s="115" t="str">
        <f>IF(Signalering!J68="x",1,"")</f>
        <v/>
      </c>
      <c r="E82" s="89" t="str">
        <f>IF(ISBLANK(Signalering!K68),"",Signalering!K68)</f>
        <v/>
      </c>
      <c r="F82" s="115" t="str">
        <f t="shared" si="1"/>
        <v/>
      </c>
      <c r="G82" s="80"/>
      <c r="H82" s="9"/>
      <c r="I82" s="9"/>
    </row>
    <row r="83" spans="1:9">
      <c r="A83" s="110" t="str">
        <f>Signalering!A69</f>
        <v>*</v>
      </c>
      <c r="B83" s="115" t="str">
        <f>IF(Signalering!C69="x",Score_niet,IF(Signalering!D69="x",Score_enigszins,IF(Signalering!E69="x",Score_grotendeels,IF(Signalering!F69="x",Score_volledig,""))))</f>
        <v/>
      </c>
      <c r="C83" s="115" t="str">
        <f>IF(Signalering!G69="x",Score_niet_belangrijk,IF(Signalering!H69="x",Score_beetje_belangrijk,IF(Signalering!I69="x",Score_belangrijk,"")))</f>
        <v/>
      </c>
      <c r="D83" s="115" t="str">
        <f>IF(Signalering!J69="x",1,"")</f>
        <v/>
      </c>
      <c r="E83" s="89" t="str">
        <f>IF(ISBLANK(Signalering!K69),"",Signalering!K69)</f>
        <v/>
      </c>
      <c r="F83" s="115" t="str">
        <f t="shared" si="1"/>
        <v/>
      </c>
      <c r="G83" s="80"/>
      <c r="H83" s="9"/>
      <c r="I83" s="9"/>
    </row>
    <row r="84" spans="1:9">
      <c r="A84" s="110" t="str">
        <f>Signalering!A70</f>
        <v>*</v>
      </c>
      <c r="B84" s="115" t="str">
        <f>IF(Signalering!C70="x",Score_niet,IF(Signalering!D70="x",Score_enigszins,IF(Signalering!E70="x",Score_grotendeels,IF(Signalering!F70="x",Score_volledig,""))))</f>
        <v/>
      </c>
      <c r="C84" s="115" t="str">
        <f>IF(Signalering!G70="x",Score_niet_belangrijk,IF(Signalering!H70="x",Score_beetje_belangrijk,IF(Signalering!I70="x",Score_belangrijk,"")))</f>
        <v/>
      </c>
      <c r="D84" s="115" t="str">
        <f>IF(Signalering!J70="x",1,"")</f>
        <v/>
      </c>
      <c r="E84" s="89" t="str">
        <f>IF(ISBLANK(Signalering!K70),"",Signalering!K70)</f>
        <v/>
      </c>
      <c r="F84" s="115" t="str">
        <f t="shared" si="1"/>
        <v/>
      </c>
      <c r="G84" s="80"/>
      <c r="H84" s="9"/>
      <c r="I84" s="9"/>
    </row>
    <row r="85" spans="1:9">
      <c r="A85" s="110" t="str">
        <f>Signalering!A71</f>
        <v>*</v>
      </c>
      <c r="B85" s="115" t="str">
        <f>IF(Signalering!C71="x",Score_niet,IF(Signalering!D71="x",Score_enigszins,IF(Signalering!E71="x",Score_grotendeels,IF(Signalering!F71="x",Score_volledig,""))))</f>
        <v/>
      </c>
      <c r="C85" s="115" t="str">
        <f>IF(Signalering!G71="x",Score_niet_belangrijk,IF(Signalering!H71="x",Score_beetje_belangrijk,IF(Signalering!I71="x",Score_belangrijk,"")))</f>
        <v/>
      </c>
      <c r="D85" s="115" t="str">
        <f>IF(Signalering!J71="x",1,"")</f>
        <v/>
      </c>
      <c r="E85" s="89" t="str">
        <f>IF(ISBLANK(Signalering!K71),"",Signalering!K71)</f>
        <v/>
      </c>
      <c r="F85" s="115" t="str">
        <f t="shared" si="1"/>
        <v/>
      </c>
      <c r="G85" s="11" t="s">
        <v>604</v>
      </c>
      <c r="H85" s="11" t="s">
        <v>604</v>
      </c>
      <c r="I85" s="9"/>
    </row>
    <row r="86" spans="1:9">
      <c r="A86" s="111"/>
      <c r="B86" s="121"/>
      <c r="C86" s="121"/>
      <c r="D86" s="121"/>
      <c r="E86" s="121"/>
      <c r="F86" s="115" t="str">
        <f t="shared" si="1"/>
        <v/>
      </c>
      <c r="G86" s="11"/>
      <c r="H86" s="11"/>
      <c r="I86" s="9"/>
    </row>
    <row r="87" spans="1:9">
      <c r="A87" s="107">
        <f>'Onderwijs en begeleiding'!A6</f>
        <v>0</v>
      </c>
      <c r="B87" s="106" t="str">
        <f>'Onderwijs en begeleiding'!B6</f>
        <v>ALGEMEEN</v>
      </c>
      <c r="C87" s="121"/>
      <c r="D87" s="121"/>
      <c r="E87" s="122"/>
      <c r="F87" s="115" t="str">
        <f t="shared" si="1"/>
        <v/>
      </c>
      <c r="G87" s="11"/>
      <c r="H87" s="11"/>
      <c r="I87" s="9"/>
    </row>
    <row r="88" spans="1:9">
      <c r="A88" s="107" t="str">
        <f>'Onderwijs en begeleiding'!A7</f>
        <v>3.1</v>
      </c>
      <c r="B88" s="118" t="str">
        <f>IF('Onderwijs en begeleiding'!C7="x",Score_niet,IF('Onderwijs en begeleiding'!D7="x",Score_enigszins,IF('Onderwijs en begeleiding'!E7="x",Score_grotendeels,IF('Onderwijs en begeleiding'!F7="x",Score_volledig,""))))</f>
        <v/>
      </c>
      <c r="C88" s="118" t="str">
        <f>IF('Onderwijs en begeleiding'!G7="x",Score_niet_belangrijk,IF('Onderwijs en begeleiding'!H7="x",Score_beetje_belangrijk,IF('Onderwijs en begeleiding'!I7="x",Score_belangrijk,"")))</f>
        <v/>
      </c>
      <c r="D88" s="115" t="str">
        <f>IF('Onderwijs en begeleiding'!J7="x",1,"")</f>
        <v/>
      </c>
      <c r="E88" s="119" t="str">
        <f>IF(ISBLANK('Onderwijs en begeleiding'!K7),"",'Onderwijs en begeleiding'!K7)</f>
        <v/>
      </c>
      <c r="F88" s="115" t="str">
        <f t="shared" si="1"/>
        <v/>
      </c>
      <c r="G88" s="9" t="s">
        <v>598</v>
      </c>
      <c r="H88" s="9" t="s">
        <v>530</v>
      </c>
      <c r="I88" s="9"/>
    </row>
    <row r="89" spans="1:9">
      <c r="A89" s="107" t="str">
        <f>'Onderwijs en begeleiding'!A8</f>
        <v>*</v>
      </c>
      <c r="B89" s="118" t="str">
        <f>IF('Onderwijs en begeleiding'!C8="x",Score_niet,IF('Onderwijs en begeleiding'!D8="x",Score_enigszins,IF('Onderwijs en begeleiding'!E8="x",Score_grotendeels,IF('Onderwijs en begeleiding'!F8="x",Score_volledig,""))))</f>
        <v/>
      </c>
      <c r="C89" s="118" t="str">
        <f>IF('Onderwijs en begeleiding'!G8="x",Score_niet_belangrijk,IF('Onderwijs en begeleiding'!H8="x",Score_beetje_belangrijk,IF('Onderwijs en begeleiding'!I8="x",Score_belangrijk,"")))</f>
        <v/>
      </c>
      <c r="D89" s="115" t="str">
        <f>IF('Onderwijs en begeleiding'!J8="x",1,"")</f>
        <v/>
      </c>
      <c r="E89" s="119" t="str">
        <f>IF(ISBLANK('Onderwijs en begeleiding'!K8),"",'Onderwijs en begeleiding'!K8)</f>
        <v/>
      </c>
      <c r="F89" s="115" t="str">
        <f t="shared" si="1"/>
        <v/>
      </c>
      <c r="G89" s="9" t="s">
        <v>599</v>
      </c>
      <c r="H89" s="9" t="s">
        <v>599</v>
      </c>
      <c r="I89" s="9" t="s">
        <v>523</v>
      </c>
    </row>
    <row r="90" spans="1:9">
      <c r="A90" s="107" t="str">
        <f>'Onderwijs en begeleiding'!A9</f>
        <v>*</v>
      </c>
      <c r="B90" s="118" t="str">
        <f>IF('Onderwijs en begeleiding'!C9="x",Score_niet,IF('Onderwijs en begeleiding'!D9="x",Score_enigszins,IF('Onderwijs en begeleiding'!E9="x",Score_grotendeels,IF('Onderwijs en begeleiding'!F9="x",Score_volledig,""))))</f>
        <v/>
      </c>
      <c r="C90" s="118" t="str">
        <f>IF('Onderwijs en begeleiding'!G9="x",Score_niet_belangrijk,IF('Onderwijs en begeleiding'!H9="x",Score_beetje_belangrijk,IF('Onderwijs en begeleiding'!I9="x",Score_belangrijk,"")))</f>
        <v/>
      </c>
      <c r="D90" s="115" t="str">
        <f>IF('Onderwijs en begeleiding'!J9="x",1,"")</f>
        <v/>
      </c>
      <c r="E90" s="119" t="str">
        <f>IF(ISBLANK('Onderwijs en begeleiding'!K9),"",'Onderwijs en begeleiding'!K9)</f>
        <v/>
      </c>
      <c r="F90" s="115" t="str">
        <f t="shared" si="1"/>
        <v/>
      </c>
      <c r="G90" s="9" t="s">
        <v>600</v>
      </c>
      <c r="H90" s="9" t="s">
        <v>600</v>
      </c>
      <c r="I90" s="9" t="s">
        <v>523</v>
      </c>
    </row>
    <row r="91" spans="1:9">
      <c r="A91" s="107" t="str">
        <f>'Onderwijs en begeleiding'!A10</f>
        <v>*</v>
      </c>
      <c r="B91" s="118" t="str">
        <f>IF('Onderwijs en begeleiding'!C10="x",Score_niet,IF('Onderwijs en begeleiding'!D10="x",Score_enigszins,IF('Onderwijs en begeleiding'!E10="x",Score_grotendeels,IF('Onderwijs en begeleiding'!F10="x",Score_volledig,""))))</f>
        <v/>
      </c>
      <c r="C91" s="118" t="str">
        <f>IF('Onderwijs en begeleiding'!G10="x",Score_niet_belangrijk,IF('Onderwijs en begeleiding'!H10="x",Score_beetje_belangrijk,IF('Onderwijs en begeleiding'!I10="x",Score_belangrijk,"")))</f>
        <v/>
      </c>
      <c r="D91" s="115" t="str">
        <f>IF('Onderwijs en begeleiding'!J10="x",1,"")</f>
        <v/>
      </c>
      <c r="E91" s="119" t="str">
        <f>IF(ISBLANK('Onderwijs en begeleiding'!K10),"",'Onderwijs en begeleiding'!K10)</f>
        <v/>
      </c>
      <c r="F91" s="115" t="str">
        <f t="shared" si="1"/>
        <v/>
      </c>
      <c r="G91" s="9" t="s">
        <v>601</v>
      </c>
      <c r="H91" s="9" t="s">
        <v>601</v>
      </c>
      <c r="I91" s="9" t="s">
        <v>523</v>
      </c>
    </row>
    <row r="92" spans="1:9">
      <c r="A92" s="107" t="str">
        <f>'Onderwijs en begeleiding'!A11</f>
        <v>*</v>
      </c>
      <c r="B92" s="118" t="str">
        <f>IF('Onderwijs en begeleiding'!C11="x",Score_niet,IF('Onderwijs en begeleiding'!D11="x",Score_enigszins,IF('Onderwijs en begeleiding'!E11="x",Score_grotendeels,IF('Onderwijs en begeleiding'!F11="x",Score_volledig,""))))</f>
        <v/>
      </c>
      <c r="C92" s="118" t="str">
        <f>IF('Onderwijs en begeleiding'!G11="x",Score_niet_belangrijk,IF('Onderwijs en begeleiding'!H11="x",Score_beetje_belangrijk,IF('Onderwijs en begeleiding'!I11="x",Score_belangrijk,"")))</f>
        <v/>
      </c>
      <c r="D92" s="115" t="str">
        <f>IF('Onderwijs en begeleiding'!J11="x",1,"")</f>
        <v/>
      </c>
      <c r="E92" s="119" t="str">
        <f>IF(ISBLANK('Onderwijs en begeleiding'!K11),"",'Onderwijs en begeleiding'!K11)</f>
        <v/>
      </c>
      <c r="F92" s="115" t="str">
        <f t="shared" si="1"/>
        <v/>
      </c>
      <c r="G92" s="9" t="s">
        <v>602</v>
      </c>
      <c r="H92" s="9" t="s">
        <v>602</v>
      </c>
      <c r="I92" s="9" t="s">
        <v>523</v>
      </c>
    </row>
    <row r="93" spans="1:9">
      <c r="A93" s="107" t="str">
        <f>'Onderwijs en begeleiding'!A12</f>
        <v>*</v>
      </c>
      <c r="B93" s="118" t="str">
        <f>IF('Onderwijs en begeleiding'!C12="x",Score_niet,IF('Onderwijs en begeleiding'!D12="x",Score_enigszins,IF('Onderwijs en begeleiding'!E12="x",Score_grotendeels,IF('Onderwijs en begeleiding'!F12="x",Score_volledig,""))))</f>
        <v/>
      </c>
      <c r="C93" s="118" t="str">
        <f>IF('Onderwijs en begeleiding'!G12="x",Score_niet_belangrijk,IF('Onderwijs en begeleiding'!H12="x",Score_beetje_belangrijk,IF('Onderwijs en begeleiding'!I12="x",Score_belangrijk,"")))</f>
        <v/>
      </c>
      <c r="D93" s="115" t="str">
        <f>IF('Onderwijs en begeleiding'!J12="x",1,"")</f>
        <v/>
      </c>
      <c r="E93" s="119" t="str">
        <f>IF(ISBLANK('Onderwijs en begeleiding'!K12),"",'Onderwijs en begeleiding'!K12)</f>
        <v/>
      </c>
      <c r="F93" s="115" t="str">
        <f t="shared" si="1"/>
        <v/>
      </c>
      <c r="G93" s="9" t="s">
        <v>603</v>
      </c>
      <c r="H93" s="9" t="s">
        <v>603</v>
      </c>
      <c r="I93" s="9" t="s">
        <v>523</v>
      </c>
    </row>
    <row r="94" spans="1:9">
      <c r="A94" s="107" t="str">
        <f>'Onderwijs en begeleiding'!A13</f>
        <v>3.2</v>
      </c>
      <c r="B94" s="118" t="str">
        <f>IF('Onderwijs en begeleiding'!C13="x",Score_niet,IF('Onderwijs en begeleiding'!D13="x",Score_enigszins,IF('Onderwijs en begeleiding'!E13="x",Score_grotendeels,IF('Onderwijs en begeleiding'!F13="x",Score_volledig,""))))</f>
        <v/>
      </c>
      <c r="C94" s="118" t="str">
        <f>IF('Onderwijs en begeleiding'!G13="x",Score_niet_belangrijk,IF('Onderwijs en begeleiding'!H13="x",Score_beetje_belangrijk,IF('Onderwijs en begeleiding'!I13="x",Score_belangrijk,"")))</f>
        <v/>
      </c>
      <c r="D94" s="115" t="str">
        <f>IF('Onderwijs en begeleiding'!J13="x",1,"")</f>
        <v/>
      </c>
      <c r="E94" s="119" t="str">
        <f>IF(ISBLANK('Onderwijs en begeleiding'!K13),"",'Onderwijs en begeleiding'!K13)</f>
        <v/>
      </c>
      <c r="F94" s="115" t="str">
        <f t="shared" si="1"/>
        <v/>
      </c>
      <c r="G94" s="9" t="s">
        <v>605</v>
      </c>
      <c r="H94" s="9" t="s">
        <v>531</v>
      </c>
      <c r="I94" s="9"/>
    </row>
    <row r="95" spans="1:9">
      <c r="A95" s="107" t="str">
        <f>'Onderwijs en begeleiding'!A14</f>
        <v>3.3</v>
      </c>
      <c r="B95" s="118" t="str">
        <f>IF('Onderwijs en begeleiding'!C14="x",Score_niet,IF('Onderwijs en begeleiding'!D14="x",Score_enigszins,IF('Onderwijs en begeleiding'!E14="x",Score_grotendeels,IF('Onderwijs en begeleiding'!F14="x",Score_volledig,""))))</f>
        <v/>
      </c>
      <c r="C95" s="118" t="str">
        <f>IF('Onderwijs en begeleiding'!G14="x",Score_niet_belangrijk,IF('Onderwijs en begeleiding'!H14="x",Score_beetje_belangrijk,IF('Onderwijs en begeleiding'!I14="x",Score_belangrijk,"")))</f>
        <v/>
      </c>
      <c r="D95" s="115" t="str">
        <f>IF('Onderwijs en begeleiding'!J14="x",1,"")</f>
        <v/>
      </c>
      <c r="E95" s="119" t="str">
        <f>IF(ISBLANK('Onderwijs en begeleiding'!K14),"",'Onderwijs en begeleiding'!K14)</f>
        <v/>
      </c>
      <c r="F95" s="115" t="str">
        <f t="shared" si="1"/>
        <v/>
      </c>
      <c r="G95" s="9" t="s">
        <v>606</v>
      </c>
      <c r="H95" s="9" t="s">
        <v>532</v>
      </c>
      <c r="I95" s="9"/>
    </row>
    <row r="96" spans="1:9">
      <c r="A96" s="107" t="str">
        <f>'Onderwijs en begeleiding'!A15</f>
        <v>3.4</v>
      </c>
      <c r="B96" s="118" t="str">
        <f>IF('Onderwijs en begeleiding'!C15="x",Score_niet,IF('Onderwijs en begeleiding'!D15="x",Score_enigszins,IF('Onderwijs en begeleiding'!E15="x",Score_grotendeels,IF('Onderwijs en begeleiding'!F15="x",Score_volledig,""))))</f>
        <v/>
      </c>
      <c r="C96" s="118" t="str">
        <f>IF('Onderwijs en begeleiding'!G15="x",Score_niet_belangrijk,IF('Onderwijs en begeleiding'!H15="x",Score_beetje_belangrijk,IF('Onderwijs en begeleiding'!I15="x",Score_belangrijk,"")))</f>
        <v/>
      </c>
      <c r="D96" s="115" t="str">
        <f>IF('Onderwijs en begeleiding'!J15="x",1,"")</f>
        <v/>
      </c>
      <c r="E96" s="119" t="str">
        <f>IF(ISBLANK('Onderwijs en begeleiding'!K15),"",'Onderwijs en begeleiding'!K15)</f>
        <v/>
      </c>
      <c r="F96" s="115" t="str">
        <f t="shared" si="1"/>
        <v/>
      </c>
      <c r="G96" s="9" t="s">
        <v>607</v>
      </c>
      <c r="H96" s="9" t="s">
        <v>607</v>
      </c>
      <c r="I96" s="9"/>
    </row>
    <row r="97" spans="1:9">
      <c r="A97" s="107"/>
      <c r="B97" s="118" t="str">
        <f>IF('Onderwijs en begeleiding'!C16="x",Score_niet,IF('Onderwijs en begeleiding'!D16="x",Score_enigszins,IF('Onderwijs en begeleiding'!E16="x",Score_grotendeels,IF('Onderwijs en begeleiding'!F16="x",Score_volledig,""))))</f>
        <v/>
      </c>
      <c r="C97" s="118" t="str">
        <f>IF('Onderwijs en begeleiding'!G16="x",Score_niet_belangrijk,IF('Onderwijs en begeleiding'!H16="x",Score_beetje_belangrijk,IF('Onderwijs en begeleiding'!I16="x",Score_belangrijk,"")))</f>
        <v/>
      </c>
      <c r="D97" s="115" t="str">
        <f>IF('Onderwijs en begeleiding'!J16="x",1,"")</f>
        <v/>
      </c>
      <c r="E97" s="119" t="str">
        <f>IF(ISBLANK('Onderwijs en begeleiding'!K16),"",'Onderwijs en begeleiding'!K16)</f>
        <v/>
      </c>
      <c r="F97" s="115" t="str">
        <f t="shared" si="1"/>
        <v/>
      </c>
      <c r="G97" s="11" t="s">
        <v>608</v>
      </c>
      <c r="H97" s="11" t="s">
        <v>608</v>
      </c>
      <c r="I97" s="9"/>
    </row>
    <row r="98" spans="1:9">
      <c r="A98" s="107">
        <f>'Onderwijs en begeleiding'!A17</f>
        <v>0</v>
      </c>
      <c r="B98" s="106" t="str">
        <f>'Onderwijs en begeleiding'!B17</f>
        <v>INZET ICT</v>
      </c>
      <c r="C98" s="118"/>
      <c r="E98" s="119"/>
      <c r="F98" s="115" t="str">
        <f t="shared" si="1"/>
        <v/>
      </c>
      <c r="G98" s="9" t="s">
        <v>609</v>
      </c>
      <c r="H98" s="9" t="s">
        <v>534</v>
      </c>
      <c r="I98" s="9"/>
    </row>
    <row r="99" spans="1:9">
      <c r="A99" s="107" t="str">
        <f>'Onderwijs en begeleiding'!A18</f>
        <v>3.5</v>
      </c>
      <c r="B99" s="118" t="str">
        <f>IF('Onderwijs en begeleiding'!C18="x",Score_niet,IF('Onderwijs en begeleiding'!D18="x",Score_enigszins,IF('Onderwijs en begeleiding'!E18="x",Score_grotendeels,IF('Onderwijs en begeleiding'!F18="x",Score_volledig,""))))</f>
        <v/>
      </c>
      <c r="C99" s="118" t="str">
        <f>IF('Onderwijs en begeleiding'!G18="x",Score_niet_belangrijk,IF('Onderwijs en begeleiding'!H18="x",Score_beetje_belangrijk,IF('Onderwijs en begeleiding'!I18="x",Score_belangrijk,"")))</f>
        <v/>
      </c>
      <c r="D99" s="115" t="str">
        <f>IF('Onderwijs en begeleiding'!J18="x",1,"")</f>
        <v/>
      </c>
      <c r="E99" s="119" t="str">
        <f>IF(ISBLANK('Onderwijs en begeleiding'!K18),"",'Onderwijs en begeleiding'!K18)</f>
        <v/>
      </c>
      <c r="F99" s="115" t="str">
        <f t="shared" si="1"/>
        <v/>
      </c>
      <c r="G99" s="9" t="s">
        <v>610</v>
      </c>
      <c r="H99" s="9" t="s">
        <v>610</v>
      </c>
      <c r="I99" s="9" t="s">
        <v>523</v>
      </c>
    </row>
    <row r="100" spans="1:9">
      <c r="A100" s="107" t="str">
        <f>'Onderwijs en begeleiding'!A19</f>
        <v>3.6</v>
      </c>
      <c r="B100" s="118" t="str">
        <f>IF('Onderwijs en begeleiding'!C19="x",Score_niet,IF('Onderwijs en begeleiding'!D19="x",Score_enigszins,IF('Onderwijs en begeleiding'!E19="x",Score_grotendeels,IF('Onderwijs en begeleiding'!F19="x",Score_volledig,""))))</f>
        <v/>
      </c>
      <c r="C100" s="118" t="str">
        <f>IF('Onderwijs en begeleiding'!G19="x",Score_niet_belangrijk,IF('Onderwijs en begeleiding'!H19="x",Score_beetje_belangrijk,IF('Onderwijs en begeleiding'!I19="x",Score_belangrijk,"")))</f>
        <v/>
      </c>
      <c r="D100" s="115" t="str">
        <f>IF('Onderwijs en begeleiding'!J19="x",1,"")</f>
        <v/>
      </c>
      <c r="E100" s="119" t="str">
        <f>IF(ISBLANK('Onderwijs en begeleiding'!K19),"",'Onderwijs en begeleiding'!K19)</f>
        <v/>
      </c>
      <c r="F100" s="115" t="str">
        <f t="shared" si="1"/>
        <v/>
      </c>
      <c r="G100" s="9" t="s">
        <v>611</v>
      </c>
      <c r="H100" s="9" t="s">
        <v>611</v>
      </c>
      <c r="I100" s="9" t="s">
        <v>523</v>
      </c>
    </row>
    <row r="101" spans="1:9">
      <c r="A101" s="107" t="str">
        <f>'Onderwijs en begeleiding'!A20</f>
        <v>3.7</v>
      </c>
      <c r="B101" s="118" t="str">
        <f>IF('Onderwijs en begeleiding'!C20="x",Score_niet,IF('Onderwijs en begeleiding'!D20="x",Score_enigszins,IF('Onderwijs en begeleiding'!E20="x",Score_grotendeels,IF('Onderwijs en begeleiding'!F20="x",Score_volledig,""))))</f>
        <v/>
      </c>
      <c r="C101" s="118" t="str">
        <f>IF('Onderwijs en begeleiding'!G20="x",Score_niet_belangrijk,IF('Onderwijs en begeleiding'!H20="x",Score_beetje_belangrijk,IF('Onderwijs en begeleiding'!I20="x",Score_belangrijk,"")))</f>
        <v/>
      </c>
      <c r="D101" s="115" t="str">
        <f>IF('Onderwijs en begeleiding'!J20="x",1,"")</f>
        <v/>
      </c>
      <c r="E101" s="119" t="str">
        <f>IF(ISBLANK('Onderwijs en begeleiding'!K20),"",'Onderwijs en begeleiding'!K20)</f>
        <v/>
      </c>
      <c r="F101" s="115" t="str">
        <f t="shared" si="1"/>
        <v/>
      </c>
      <c r="G101" s="9" t="s">
        <v>612</v>
      </c>
      <c r="H101" s="9" t="s">
        <v>612</v>
      </c>
      <c r="I101" s="9" t="s">
        <v>523</v>
      </c>
    </row>
    <row r="102" spans="1:9">
      <c r="A102" s="107" t="str">
        <f>'Onderwijs en begeleiding'!A21</f>
        <v>3.8</v>
      </c>
      <c r="B102" s="118" t="str">
        <f>IF('Onderwijs en begeleiding'!C21="x",Score_niet,IF('Onderwijs en begeleiding'!D21="x",Score_enigszins,IF('Onderwijs en begeleiding'!E21="x",Score_grotendeels,IF('Onderwijs en begeleiding'!F21="x",Score_volledig,""))))</f>
        <v/>
      </c>
      <c r="C102" s="118" t="str">
        <f>IF('Onderwijs en begeleiding'!G21="x",Score_niet_belangrijk,IF('Onderwijs en begeleiding'!H21="x",Score_beetje_belangrijk,IF('Onderwijs en begeleiding'!I21="x",Score_belangrijk,"")))</f>
        <v/>
      </c>
      <c r="D102" s="115" t="str">
        <f>IF('Onderwijs en begeleiding'!J21="x",1,"")</f>
        <v/>
      </c>
      <c r="E102" s="119" t="str">
        <f>IF(ISBLANK('Onderwijs en begeleiding'!K21),"",'Onderwijs en begeleiding'!K21)</f>
        <v/>
      </c>
      <c r="F102" s="115" t="str">
        <f t="shared" si="1"/>
        <v/>
      </c>
      <c r="G102" s="9" t="s">
        <v>613</v>
      </c>
      <c r="H102" s="9" t="s">
        <v>613</v>
      </c>
      <c r="I102" s="9" t="s">
        <v>523</v>
      </c>
    </row>
    <row r="103" spans="1:9">
      <c r="A103" s="107"/>
      <c r="B103" s="118" t="str">
        <f>IF('Onderwijs en begeleiding'!C22="x",Score_niet,IF('Onderwijs en begeleiding'!D22="x",Score_enigszins,IF('Onderwijs en begeleiding'!E22="x",Score_grotendeels,IF('Onderwijs en begeleiding'!F22="x",Score_volledig,""))))</f>
        <v/>
      </c>
      <c r="C103" s="118" t="str">
        <f>IF('Onderwijs en begeleiding'!G22="x",Score_niet_belangrijk,IF('Onderwijs en begeleiding'!H22="x",Score_beetje_belangrijk,IF('Onderwijs en begeleiding'!I22="x",Score_belangrijk,"")))</f>
        <v/>
      </c>
      <c r="D103" s="115" t="str">
        <f>IF('Onderwijs en begeleiding'!J22="x",1,"")</f>
        <v/>
      </c>
      <c r="E103" s="119" t="str">
        <f>IF(ISBLANK('Onderwijs en begeleiding'!K22),"",'Onderwijs en begeleiding'!K22)</f>
        <v/>
      </c>
      <c r="F103" s="115" t="str">
        <f t="shared" si="1"/>
        <v/>
      </c>
      <c r="G103" s="9" t="s">
        <v>614</v>
      </c>
      <c r="H103" s="9" t="s">
        <v>614</v>
      </c>
      <c r="I103" s="9" t="s">
        <v>523</v>
      </c>
    </row>
    <row r="104" spans="1:9">
      <c r="A104" s="107">
        <f>'Onderwijs en begeleiding'!A23</f>
        <v>0</v>
      </c>
      <c r="B104" s="106" t="str">
        <f>'Onderwijs en begeleiding'!B23</f>
        <v>VERSNELLEN</v>
      </c>
      <c r="C104" s="118"/>
      <c r="E104" s="119"/>
      <c r="F104" s="115" t="str">
        <f t="shared" si="1"/>
        <v/>
      </c>
      <c r="G104" s="9" t="s">
        <v>615</v>
      </c>
      <c r="H104" s="9" t="s">
        <v>615</v>
      </c>
      <c r="I104" s="9" t="s">
        <v>523</v>
      </c>
    </row>
    <row r="105" spans="1:9">
      <c r="A105" s="107" t="str">
        <f>'Onderwijs en begeleiding'!A24</f>
        <v>3.9</v>
      </c>
      <c r="B105" s="118" t="str">
        <f>IF('Onderwijs en begeleiding'!C24="x",Score_niet,IF('Onderwijs en begeleiding'!D24="x",Score_enigszins,IF('Onderwijs en begeleiding'!E24="x",Score_grotendeels,IF('Onderwijs en begeleiding'!F24="x",Score_volledig,""))))</f>
        <v/>
      </c>
      <c r="C105" s="118" t="str">
        <f>IF('Onderwijs en begeleiding'!G24="x",Score_niet_belangrijk,IF('Onderwijs en begeleiding'!H24="x",Score_beetje_belangrijk,IF('Onderwijs en begeleiding'!I24="x",Score_belangrijk,"")))</f>
        <v/>
      </c>
      <c r="D105" s="115" t="str">
        <f>IF('Onderwijs en begeleiding'!J24="x",1,"")</f>
        <v/>
      </c>
      <c r="E105" s="119" t="str">
        <f>IF(ISBLANK('Onderwijs en begeleiding'!K24),"",'Onderwijs en begeleiding'!K24)</f>
        <v/>
      </c>
      <c r="F105" s="115" t="str">
        <f t="shared" si="1"/>
        <v/>
      </c>
      <c r="G105" s="9" t="s">
        <v>616</v>
      </c>
      <c r="H105" s="9" t="s">
        <v>616</v>
      </c>
      <c r="I105" s="9" t="s">
        <v>523</v>
      </c>
    </row>
    <row r="106" spans="1:9">
      <c r="A106" s="107" t="str">
        <f>'Onderwijs en begeleiding'!A25</f>
        <v>*</v>
      </c>
      <c r="B106" s="118" t="str">
        <f>IF('Onderwijs en begeleiding'!C25="x",Score_niet,IF('Onderwijs en begeleiding'!D25="x",Score_enigszins,IF('Onderwijs en begeleiding'!E25="x",Score_grotendeels,IF('Onderwijs en begeleiding'!F25="x",Score_volledig,""))))</f>
        <v/>
      </c>
      <c r="C106" s="118" t="str">
        <f>IF('Onderwijs en begeleiding'!G25="x",Score_niet_belangrijk,IF('Onderwijs en begeleiding'!H25="x",Score_beetje_belangrijk,IF('Onderwijs en begeleiding'!I25="x",Score_belangrijk,"")))</f>
        <v/>
      </c>
      <c r="D106" s="115" t="str">
        <f>IF('Onderwijs en begeleiding'!J25="x",1,"")</f>
        <v/>
      </c>
      <c r="E106" s="119" t="str">
        <f>IF(ISBLANK('Onderwijs en begeleiding'!K25),"",'Onderwijs en begeleiding'!K25)</f>
        <v/>
      </c>
      <c r="F106" s="115" t="str">
        <f t="shared" si="1"/>
        <v/>
      </c>
      <c r="G106" s="9" t="s">
        <v>617</v>
      </c>
      <c r="H106" s="9" t="s">
        <v>535</v>
      </c>
      <c r="I106" s="9"/>
    </row>
    <row r="107" spans="1:9">
      <c r="A107" s="107" t="str">
        <f>'Onderwijs en begeleiding'!A26</f>
        <v>*</v>
      </c>
      <c r="B107" s="118" t="str">
        <f>IF('Onderwijs en begeleiding'!C26="x",Score_niet,IF('Onderwijs en begeleiding'!D26="x",Score_enigszins,IF('Onderwijs en begeleiding'!E26="x",Score_grotendeels,IF('Onderwijs en begeleiding'!F26="x",Score_volledig,""))))</f>
        <v/>
      </c>
      <c r="C107" s="118" t="str">
        <f>IF('Onderwijs en begeleiding'!G26="x",Score_niet_belangrijk,IF('Onderwijs en begeleiding'!H26="x",Score_beetje_belangrijk,IF('Onderwijs en begeleiding'!I26="x",Score_belangrijk,"")))</f>
        <v/>
      </c>
      <c r="D107" s="115" t="str">
        <f>IF('Onderwijs en begeleiding'!J26="x",1,"")</f>
        <v/>
      </c>
      <c r="E107" s="119" t="str">
        <f>IF(ISBLANK('Onderwijs en begeleiding'!K26),"",'Onderwijs en begeleiding'!K26)</f>
        <v/>
      </c>
      <c r="F107" s="115" t="str">
        <f t="shared" si="1"/>
        <v/>
      </c>
      <c r="G107" s="9" t="s">
        <v>618</v>
      </c>
      <c r="H107" s="9" t="s">
        <v>536</v>
      </c>
      <c r="I107" s="9"/>
    </row>
    <row r="108" spans="1:9">
      <c r="A108" s="107" t="str">
        <f>'Onderwijs en begeleiding'!A27</f>
        <v>*</v>
      </c>
      <c r="B108" s="118" t="str">
        <f>IF('Onderwijs en begeleiding'!C27="x",Score_niet,IF('Onderwijs en begeleiding'!D27="x",Score_enigszins,IF('Onderwijs en begeleiding'!E27="x",Score_grotendeels,IF('Onderwijs en begeleiding'!F27="x",Score_volledig,""))))</f>
        <v/>
      </c>
      <c r="C108" s="118" t="str">
        <f>IF('Onderwijs en begeleiding'!G27="x",Score_niet_belangrijk,IF('Onderwijs en begeleiding'!H27="x",Score_beetje_belangrijk,IF('Onderwijs en begeleiding'!I27="x",Score_belangrijk,"")))</f>
        <v/>
      </c>
      <c r="D108" s="115" t="str">
        <f>IF('Onderwijs en begeleiding'!J27="x",1,"")</f>
        <v/>
      </c>
      <c r="E108" s="119" t="str">
        <f>IF(ISBLANK('Onderwijs en begeleiding'!K27),"",'Onderwijs en begeleiding'!K27)</f>
        <v/>
      </c>
      <c r="F108" s="115" t="str">
        <f t="shared" si="1"/>
        <v/>
      </c>
      <c r="G108" s="9" t="s">
        <v>619</v>
      </c>
      <c r="H108" s="9" t="s">
        <v>537</v>
      </c>
      <c r="I108" s="9"/>
    </row>
    <row r="109" spans="1:9">
      <c r="A109" s="107" t="str">
        <f>'Onderwijs en begeleiding'!A28</f>
        <v>*</v>
      </c>
      <c r="B109" s="118" t="str">
        <f>IF('Onderwijs en begeleiding'!C28="x",Score_niet,IF('Onderwijs en begeleiding'!D28="x",Score_enigszins,IF('Onderwijs en begeleiding'!E28="x",Score_grotendeels,IF('Onderwijs en begeleiding'!F28="x",Score_volledig,""))))</f>
        <v/>
      </c>
      <c r="C109" s="118" t="str">
        <f>IF('Onderwijs en begeleiding'!G28="x",Score_niet_belangrijk,IF('Onderwijs en begeleiding'!H28="x",Score_beetje_belangrijk,IF('Onderwijs en begeleiding'!I28="x",Score_belangrijk,"")))</f>
        <v/>
      </c>
      <c r="D109" s="115" t="str">
        <f>IF('Onderwijs en begeleiding'!J28="x",1,"")</f>
        <v/>
      </c>
      <c r="E109" s="119" t="str">
        <f>IF(ISBLANK('Onderwijs en begeleiding'!K28),"",'Onderwijs en begeleiding'!K28)</f>
        <v/>
      </c>
      <c r="F109" s="115" t="str">
        <f t="shared" si="1"/>
        <v/>
      </c>
      <c r="G109" s="11" t="s">
        <v>620</v>
      </c>
      <c r="H109" s="11" t="s">
        <v>620</v>
      </c>
      <c r="I109" s="9"/>
    </row>
    <row r="110" spans="1:9">
      <c r="A110" s="107" t="str">
        <f>'Onderwijs en begeleiding'!A29</f>
        <v>*</v>
      </c>
      <c r="B110" s="118" t="str">
        <f>IF('Onderwijs en begeleiding'!C29="x",Score_niet,IF('Onderwijs en begeleiding'!D29="x",Score_enigszins,IF('Onderwijs en begeleiding'!E29="x",Score_grotendeels,IF('Onderwijs en begeleiding'!F29="x",Score_volledig,""))))</f>
        <v/>
      </c>
      <c r="C110" s="118" t="str">
        <f>IF('Onderwijs en begeleiding'!G29="x",Score_niet_belangrijk,IF('Onderwijs en begeleiding'!H29="x",Score_beetje_belangrijk,IF('Onderwijs en begeleiding'!I29="x",Score_belangrijk,"")))</f>
        <v/>
      </c>
      <c r="D110" s="115" t="str">
        <f>IF('Onderwijs en begeleiding'!J29="x",1,"")</f>
        <v/>
      </c>
      <c r="E110" s="119" t="str">
        <f>IF(ISBLANK('Onderwijs en begeleiding'!K29),"",'Onderwijs en begeleiding'!K29)</f>
        <v/>
      </c>
      <c r="F110" s="115" t="str">
        <f t="shared" si="1"/>
        <v/>
      </c>
      <c r="G110" s="9" t="s">
        <v>0</v>
      </c>
      <c r="H110" s="9" t="s">
        <v>538</v>
      </c>
      <c r="I110" s="9"/>
    </row>
    <row r="111" spans="1:9">
      <c r="A111" s="107" t="str">
        <f>'Onderwijs en begeleiding'!A30</f>
        <v>*</v>
      </c>
      <c r="B111" s="118" t="str">
        <f>IF('Onderwijs en begeleiding'!C30="x",Score_niet,IF('Onderwijs en begeleiding'!D30="x",Score_enigszins,IF('Onderwijs en begeleiding'!E30="x",Score_grotendeels,IF('Onderwijs en begeleiding'!F30="x",Score_volledig,""))))</f>
        <v/>
      </c>
      <c r="C111" s="118" t="str">
        <f>IF('Onderwijs en begeleiding'!G30="x",Score_niet_belangrijk,IF('Onderwijs en begeleiding'!H30="x",Score_beetje_belangrijk,IF('Onderwijs en begeleiding'!I30="x",Score_belangrijk,"")))</f>
        <v/>
      </c>
      <c r="D111" s="115" t="str">
        <f>IF('Onderwijs en begeleiding'!J30="x",1,"")</f>
        <v/>
      </c>
      <c r="E111" s="119" t="str">
        <f>IF(ISBLANK('Onderwijs en begeleiding'!K30),"",'Onderwijs en begeleiding'!K30)</f>
        <v/>
      </c>
      <c r="F111" s="115" t="str">
        <f t="shared" si="1"/>
        <v/>
      </c>
      <c r="G111" s="9" t="s">
        <v>1</v>
      </c>
      <c r="H111" s="9" t="s">
        <v>1</v>
      </c>
      <c r="I111" s="9" t="s">
        <v>523</v>
      </c>
    </row>
    <row r="112" spans="1:9">
      <c r="A112" s="107" t="str">
        <f>'Onderwijs en begeleiding'!A31</f>
        <v>*</v>
      </c>
      <c r="B112" s="118" t="str">
        <f>IF('Onderwijs en begeleiding'!C31="x",Score_niet,IF('Onderwijs en begeleiding'!D31="x",Score_enigszins,IF('Onderwijs en begeleiding'!E31="x",Score_grotendeels,IF('Onderwijs en begeleiding'!F31="x",Score_volledig,""))))</f>
        <v/>
      </c>
      <c r="C112" s="118" t="str">
        <f>IF('Onderwijs en begeleiding'!G31="x",Score_niet_belangrijk,IF('Onderwijs en begeleiding'!H31="x",Score_beetje_belangrijk,IF('Onderwijs en begeleiding'!I31="x",Score_belangrijk,"")))</f>
        <v/>
      </c>
      <c r="D112" s="115" t="str">
        <f>IF('Onderwijs en begeleiding'!J31="x",1,"")</f>
        <v/>
      </c>
      <c r="E112" s="119" t="str">
        <f>IF(ISBLANK('Onderwijs en begeleiding'!K31),"",'Onderwijs en begeleiding'!K31)</f>
        <v/>
      </c>
      <c r="F112" s="115" t="str">
        <f t="shared" si="1"/>
        <v/>
      </c>
      <c r="G112" s="9" t="s">
        <v>2</v>
      </c>
      <c r="H112" s="9" t="s">
        <v>2</v>
      </c>
      <c r="I112" s="9" t="s">
        <v>523</v>
      </c>
    </row>
    <row r="113" spans="1:9">
      <c r="A113" s="107" t="str">
        <f>'Onderwijs en begeleiding'!A32</f>
        <v>3.10</v>
      </c>
      <c r="B113" s="118" t="str">
        <f>IF('Onderwijs en begeleiding'!C32="x",Score_niet,IF('Onderwijs en begeleiding'!D32="x",Score_enigszins,IF('Onderwijs en begeleiding'!E32="x",Score_grotendeels,IF('Onderwijs en begeleiding'!F32="x",Score_volledig,""))))</f>
        <v/>
      </c>
      <c r="C113" s="118" t="str">
        <f>IF('Onderwijs en begeleiding'!G32="x",Score_niet_belangrijk,IF('Onderwijs en begeleiding'!H32="x",Score_beetje_belangrijk,IF('Onderwijs en begeleiding'!I32="x",Score_belangrijk,"")))</f>
        <v/>
      </c>
      <c r="D113" s="115" t="str">
        <f>IF('Onderwijs en begeleiding'!J32="x",1,"")</f>
        <v/>
      </c>
      <c r="E113" s="119" t="str">
        <f>IF(ISBLANK('Onderwijs en begeleiding'!K32),"",'Onderwijs en begeleiding'!K32)</f>
        <v/>
      </c>
      <c r="F113" s="115" t="str">
        <f t="shared" si="1"/>
        <v/>
      </c>
      <c r="G113" s="9" t="s">
        <v>3</v>
      </c>
      <c r="H113" s="9" t="s">
        <v>3</v>
      </c>
      <c r="I113" s="9" t="s">
        <v>523</v>
      </c>
    </row>
    <row r="114" spans="1:9">
      <c r="A114" s="107" t="str">
        <f>'Onderwijs en begeleiding'!A33</f>
        <v>3.11</v>
      </c>
      <c r="B114" s="118" t="str">
        <f>IF('Onderwijs en begeleiding'!C33="x",Score_niet,IF('Onderwijs en begeleiding'!D33="x",Score_enigszins,IF('Onderwijs en begeleiding'!E33="x",Score_grotendeels,IF('Onderwijs en begeleiding'!F33="x",Score_volledig,""))))</f>
        <v/>
      </c>
      <c r="C114" s="118" t="str">
        <f>IF('Onderwijs en begeleiding'!G33="x",Score_niet_belangrijk,IF('Onderwijs en begeleiding'!H33="x",Score_beetje_belangrijk,IF('Onderwijs en begeleiding'!I33="x",Score_belangrijk,"")))</f>
        <v/>
      </c>
      <c r="D114" s="115" t="str">
        <f>IF('Onderwijs en begeleiding'!J33="x",1,"")</f>
        <v/>
      </c>
      <c r="E114" s="119" t="str">
        <f>IF(ISBLANK('Onderwijs en begeleiding'!K33),"",'Onderwijs en begeleiding'!K33)</f>
        <v/>
      </c>
      <c r="F114" s="115" t="str">
        <f t="shared" si="1"/>
        <v/>
      </c>
      <c r="G114" s="9" t="s">
        <v>83</v>
      </c>
      <c r="H114" s="9" t="s">
        <v>4</v>
      </c>
      <c r="I114" s="9" t="s">
        <v>523</v>
      </c>
    </row>
    <row r="115" spans="1:9">
      <c r="A115" s="107" t="str">
        <f>'Onderwijs en begeleiding'!A34</f>
        <v>3.12</v>
      </c>
      <c r="B115" s="118" t="str">
        <f>IF('Onderwijs en begeleiding'!C34="x",Score_niet,IF('Onderwijs en begeleiding'!D34="x",Score_enigszins,IF('Onderwijs en begeleiding'!E34="x",Score_grotendeels,IF('Onderwijs en begeleiding'!F34="x",Score_volledig,""))))</f>
        <v/>
      </c>
      <c r="C115" s="118" t="str">
        <f>IF('Onderwijs en begeleiding'!G34="x",Score_niet_belangrijk,IF('Onderwijs en begeleiding'!H34="x",Score_beetje_belangrijk,IF('Onderwijs en begeleiding'!I34="x",Score_belangrijk,"")))</f>
        <v/>
      </c>
      <c r="D115" s="115" t="str">
        <f>IF('Onderwijs en begeleiding'!J34="x",1,"")</f>
        <v/>
      </c>
      <c r="E115" s="119" t="str">
        <f>IF(ISBLANK('Onderwijs en begeleiding'!K34),"",'Onderwijs en begeleiding'!K34)</f>
        <v/>
      </c>
      <c r="F115" s="115" t="str">
        <f t="shared" si="1"/>
        <v/>
      </c>
      <c r="G115" s="9"/>
      <c r="H115" s="9"/>
      <c r="I115" s="9"/>
    </row>
    <row r="116" spans="1:9">
      <c r="A116" s="107"/>
      <c r="B116" s="118" t="str">
        <f>IF('Onderwijs en begeleiding'!C35="x",Score_niet,IF('Onderwijs en begeleiding'!D35="x",Score_enigszins,IF('Onderwijs en begeleiding'!E35="x",Score_grotendeels,IF('Onderwijs en begeleiding'!F35="x",Score_volledig,""))))</f>
        <v/>
      </c>
      <c r="C116" s="118" t="str">
        <f>IF('Onderwijs en begeleiding'!G35="x",Score_niet_belangrijk,IF('Onderwijs en begeleiding'!H35="x",Score_beetje_belangrijk,IF('Onderwijs en begeleiding'!I35="x",Score_belangrijk,"")))</f>
        <v/>
      </c>
      <c r="D116" s="115" t="str">
        <f>IF('Onderwijs en begeleiding'!J35="x",1,"")</f>
        <v/>
      </c>
      <c r="E116" s="119" t="str">
        <f>IF(ISBLANK('Onderwijs en begeleiding'!K35),"",'Onderwijs en begeleiding'!K35)</f>
        <v/>
      </c>
      <c r="F116" s="115" t="str">
        <f t="shared" si="1"/>
        <v/>
      </c>
      <c r="G116" s="9" t="s">
        <v>5</v>
      </c>
      <c r="H116" s="9" t="s">
        <v>539</v>
      </c>
      <c r="I116" s="9"/>
    </row>
    <row r="117" spans="1:9">
      <c r="A117" s="107">
        <f>'Onderwijs en begeleiding'!A36</f>
        <v>0</v>
      </c>
      <c r="B117" s="106" t="str">
        <f>'Onderwijs en begeleiding'!B36</f>
        <v>COMPACTEN</v>
      </c>
      <c r="C117" s="118"/>
      <c r="E117" s="119"/>
      <c r="F117" s="115" t="str">
        <f t="shared" si="1"/>
        <v/>
      </c>
      <c r="G117" s="9" t="s">
        <v>6</v>
      </c>
      <c r="H117" s="9" t="s">
        <v>540</v>
      </c>
      <c r="I117" s="9"/>
    </row>
    <row r="118" spans="1:9">
      <c r="A118" s="107" t="str">
        <f>'Onderwijs en begeleiding'!A37</f>
        <v>3.13</v>
      </c>
      <c r="B118" s="118" t="str">
        <f>IF('Onderwijs en begeleiding'!C37="x",Score_niet,IF('Onderwijs en begeleiding'!D37="x",Score_enigszins,IF('Onderwijs en begeleiding'!E37="x",Score_grotendeels,IF('Onderwijs en begeleiding'!F37="x",Score_volledig,""))))</f>
        <v/>
      </c>
      <c r="C118" s="118" t="str">
        <f>IF('Onderwijs en begeleiding'!G37="x",Score_niet_belangrijk,IF('Onderwijs en begeleiding'!H37="x",Score_beetje_belangrijk,IF('Onderwijs en begeleiding'!I37="x",Score_belangrijk,"")))</f>
        <v/>
      </c>
      <c r="D118" s="115" t="str">
        <f>IF('Onderwijs en begeleiding'!J37="x",1,"")</f>
        <v/>
      </c>
      <c r="E118" s="119" t="str">
        <f>IF(ISBLANK('Onderwijs en begeleiding'!K37),"",'Onderwijs en begeleiding'!K37)</f>
        <v/>
      </c>
      <c r="F118" s="115" t="str">
        <f t="shared" si="1"/>
        <v/>
      </c>
      <c r="G118" s="9" t="s">
        <v>7</v>
      </c>
      <c r="H118" s="9" t="s">
        <v>541</v>
      </c>
      <c r="I118" s="9"/>
    </row>
    <row r="119" spans="1:9">
      <c r="A119" s="107" t="str">
        <f>'Onderwijs en begeleiding'!A38</f>
        <v>*</v>
      </c>
      <c r="B119" s="118" t="str">
        <f>IF('Onderwijs en begeleiding'!C38="x",Score_niet,IF('Onderwijs en begeleiding'!D38="x",Score_enigszins,IF('Onderwijs en begeleiding'!E38="x",Score_grotendeels,IF('Onderwijs en begeleiding'!F38="x",Score_volledig,""))))</f>
        <v/>
      </c>
      <c r="C119" s="118" t="str">
        <f>IF('Onderwijs en begeleiding'!G38="x",Score_niet_belangrijk,IF('Onderwijs en begeleiding'!H38="x",Score_beetje_belangrijk,IF('Onderwijs en begeleiding'!I38="x",Score_belangrijk,"")))</f>
        <v/>
      </c>
      <c r="D119" s="115" t="str">
        <f>IF('Onderwijs en begeleiding'!J38="x",1,"")</f>
        <v/>
      </c>
      <c r="E119" s="119" t="str">
        <f>IF(ISBLANK('Onderwijs en begeleiding'!K38),"",'Onderwijs en begeleiding'!K38)</f>
        <v/>
      </c>
      <c r="F119" s="115" t="str">
        <f t="shared" si="1"/>
        <v/>
      </c>
      <c r="G119" s="9" t="s">
        <v>8</v>
      </c>
      <c r="H119" s="9" t="s">
        <v>542</v>
      </c>
      <c r="I119" s="9"/>
    </row>
    <row r="120" spans="1:9">
      <c r="A120" s="107" t="str">
        <f>'Onderwijs en begeleiding'!A39</f>
        <v>*</v>
      </c>
      <c r="B120" s="118" t="str">
        <f>IF('Onderwijs en begeleiding'!C39="x",Score_niet,IF('Onderwijs en begeleiding'!D39="x",Score_enigszins,IF('Onderwijs en begeleiding'!E39="x",Score_grotendeels,IF('Onderwijs en begeleiding'!F39="x",Score_volledig,""))))</f>
        <v/>
      </c>
      <c r="C120" s="118" t="str">
        <f>IF('Onderwijs en begeleiding'!G39="x",Score_niet_belangrijk,IF('Onderwijs en begeleiding'!H39="x",Score_beetje_belangrijk,IF('Onderwijs en begeleiding'!I39="x",Score_belangrijk,"")))</f>
        <v/>
      </c>
      <c r="D120" s="115" t="str">
        <f>IF('Onderwijs en begeleiding'!J39="x",1,"")</f>
        <v/>
      </c>
      <c r="E120" s="119" t="str">
        <f>IF(ISBLANK('Onderwijs en begeleiding'!K39),"",'Onderwijs en begeleiding'!K39)</f>
        <v/>
      </c>
      <c r="F120" s="115" t="str">
        <f t="shared" si="1"/>
        <v/>
      </c>
      <c r="G120" s="11" t="s">
        <v>9</v>
      </c>
      <c r="H120" s="11" t="s">
        <v>9</v>
      </c>
      <c r="I120" s="9"/>
    </row>
    <row r="121" spans="1:9">
      <c r="A121" s="107" t="str">
        <f>'Onderwijs en begeleiding'!A40</f>
        <v>*</v>
      </c>
      <c r="B121" s="118" t="str">
        <f>IF('Onderwijs en begeleiding'!C40="x",Score_niet,IF('Onderwijs en begeleiding'!D40="x",Score_enigszins,IF('Onderwijs en begeleiding'!E40="x",Score_grotendeels,IF('Onderwijs en begeleiding'!F40="x",Score_volledig,""))))</f>
        <v/>
      </c>
      <c r="C121" s="118" t="str">
        <f>IF('Onderwijs en begeleiding'!G40="x",Score_niet_belangrijk,IF('Onderwijs en begeleiding'!H40="x",Score_beetje_belangrijk,IF('Onderwijs en begeleiding'!I40="x",Score_belangrijk,"")))</f>
        <v/>
      </c>
      <c r="D121" s="115" t="str">
        <f>IF('Onderwijs en begeleiding'!J40="x",1,"")</f>
        <v/>
      </c>
      <c r="E121" s="119" t="str">
        <f>IF(ISBLANK('Onderwijs en begeleiding'!K40),"",'Onderwijs en begeleiding'!K40)</f>
        <v/>
      </c>
      <c r="F121" s="115" t="str">
        <f t="shared" si="1"/>
        <v/>
      </c>
      <c r="G121" s="9" t="s">
        <v>10</v>
      </c>
      <c r="H121" s="9" t="s">
        <v>543</v>
      </c>
      <c r="I121" s="9"/>
    </row>
    <row r="122" spans="1:9">
      <c r="A122" s="107" t="str">
        <f>'Onderwijs en begeleiding'!A41</f>
        <v>*</v>
      </c>
      <c r="B122" s="118" t="str">
        <f>IF('Onderwijs en begeleiding'!C41="x",Score_niet,IF('Onderwijs en begeleiding'!D41="x",Score_enigszins,IF('Onderwijs en begeleiding'!E41="x",Score_grotendeels,IF('Onderwijs en begeleiding'!F41="x",Score_volledig,""))))</f>
        <v/>
      </c>
      <c r="C122" s="118" t="str">
        <f>IF('Onderwijs en begeleiding'!G41="x",Score_niet_belangrijk,IF('Onderwijs en begeleiding'!H41="x",Score_beetje_belangrijk,IF('Onderwijs en begeleiding'!I41="x",Score_belangrijk,"")))</f>
        <v/>
      </c>
      <c r="D122" s="115" t="str">
        <f>IF('Onderwijs en begeleiding'!J41="x",1,"")</f>
        <v/>
      </c>
      <c r="E122" s="119" t="str">
        <f>IF(ISBLANK('Onderwijs en begeleiding'!K41),"",'Onderwijs en begeleiding'!K41)</f>
        <v/>
      </c>
      <c r="F122" s="115" t="str">
        <f t="shared" si="1"/>
        <v/>
      </c>
      <c r="G122" s="9" t="s">
        <v>11</v>
      </c>
      <c r="H122" s="9" t="s">
        <v>11</v>
      </c>
      <c r="I122" s="9" t="s">
        <v>523</v>
      </c>
    </row>
    <row r="123" spans="1:9">
      <c r="A123" s="107">
        <f>'Onderwijs en begeleiding'!A42</f>
        <v>0</v>
      </c>
      <c r="B123" s="118" t="str">
        <f>IF('Onderwijs en begeleiding'!C42="x",Score_niet,IF('Onderwijs en begeleiding'!D42="x",Score_enigszins,IF('Onderwijs en begeleiding'!E42="x",Score_grotendeels,IF('Onderwijs en begeleiding'!F42="x",Score_volledig,""))))</f>
        <v/>
      </c>
      <c r="C123" s="118" t="str">
        <f>IF('Onderwijs en begeleiding'!G42="x",Score_niet_belangrijk,IF('Onderwijs en begeleiding'!H42="x",Score_beetje_belangrijk,IF('Onderwijs en begeleiding'!I42="x",Score_belangrijk,"")))</f>
        <v/>
      </c>
      <c r="D123" s="115" t="str">
        <f>IF('Onderwijs en begeleiding'!J42="x",1,"")</f>
        <v/>
      </c>
      <c r="E123" s="119" t="str">
        <f>IF(ISBLANK('Onderwijs en begeleiding'!K42),"",'Onderwijs en begeleiding'!K42)</f>
        <v/>
      </c>
      <c r="F123" s="115" t="str">
        <f t="shared" si="1"/>
        <v/>
      </c>
      <c r="G123" s="9" t="s">
        <v>12</v>
      </c>
      <c r="H123" s="9" t="s">
        <v>12</v>
      </c>
      <c r="I123" s="9" t="s">
        <v>523</v>
      </c>
    </row>
    <row r="124" spans="1:9">
      <c r="A124" s="107" t="str">
        <f>'Onderwijs en begeleiding'!A43</f>
        <v>3.14</v>
      </c>
      <c r="B124" s="118" t="str">
        <f>IF('Onderwijs en begeleiding'!C43="x",Score_niet,IF('Onderwijs en begeleiding'!D43="x",Score_enigszins,IF('Onderwijs en begeleiding'!E43="x",Score_grotendeels,IF('Onderwijs en begeleiding'!F43="x",Score_volledig,""))))</f>
        <v/>
      </c>
      <c r="C124" s="118" t="str">
        <f>IF('Onderwijs en begeleiding'!G43="x",Score_niet_belangrijk,IF('Onderwijs en begeleiding'!H43="x",Score_beetje_belangrijk,IF('Onderwijs en begeleiding'!I43="x",Score_belangrijk,"")))</f>
        <v/>
      </c>
      <c r="D124" s="115" t="str">
        <f>IF('Onderwijs en begeleiding'!J43="x",1,"")</f>
        <v/>
      </c>
      <c r="E124" s="119" t="str">
        <f>IF(ISBLANK('Onderwijs en begeleiding'!K43),"",'Onderwijs en begeleiding'!K43)</f>
        <v/>
      </c>
      <c r="F124" s="115" t="str">
        <f t="shared" si="1"/>
        <v/>
      </c>
      <c r="G124" s="9" t="s">
        <v>13</v>
      </c>
      <c r="H124" s="9" t="s">
        <v>13</v>
      </c>
      <c r="I124" s="9" t="s">
        <v>523</v>
      </c>
    </row>
    <row r="125" spans="1:9">
      <c r="A125" s="107" t="str">
        <f>'Onderwijs en begeleiding'!A44</f>
        <v>3.15</v>
      </c>
      <c r="B125" s="118" t="str">
        <f>IF('Onderwijs en begeleiding'!C44="x",Score_niet,IF('Onderwijs en begeleiding'!D44="x",Score_enigszins,IF('Onderwijs en begeleiding'!E44="x",Score_grotendeels,IF('Onderwijs en begeleiding'!F44="x",Score_volledig,""))))</f>
        <v/>
      </c>
      <c r="C125" s="118" t="str">
        <f>IF('Onderwijs en begeleiding'!G44="x",Score_niet_belangrijk,IF('Onderwijs en begeleiding'!H44="x",Score_beetje_belangrijk,IF('Onderwijs en begeleiding'!I44="x",Score_belangrijk,"")))</f>
        <v/>
      </c>
      <c r="D125" s="115" t="str">
        <f>IF('Onderwijs en begeleiding'!J44="x",1,"")</f>
        <v/>
      </c>
      <c r="E125" s="119" t="str">
        <f>IF(ISBLANK('Onderwijs en begeleiding'!K44),"",'Onderwijs en begeleiding'!K44)</f>
        <v/>
      </c>
      <c r="F125" s="115" t="str">
        <f t="shared" si="1"/>
        <v/>
      </c>
      <c r="G125" s="9" t="s">
        <v>14</v>
      </c>
      <c r="H125" s="9" t="s">
        <v>14</v>
      </c>
      <c r="I125" s="9" t="s">
        <v>523</v>
      </c>
    </row>
    <row r="126" spans="1:9">
      <c r="A126" s="107" t="str">
        <f>'Onderwijs en begeleiding'!A45</f>
        <v>3.16</v>
      </c>
      <c r="B126" s="118" t="str">
        <f>IF('Onderwijs en begeleiding'!C45="x",Score_niet,IF('Onderwijs en begeleiding'!D45="x",Score_enigszins,IF('Onderwijs en begeleiding'!E45="x",Score_grotendeels,IF('Onderwijs en begeleiding'!F45="x",Score_volledig,""))))</f>
        <v/>
      </c>
      <c r="C126" s="118" t="str">
        <f>IF('Onderwijs en begeleiding'!G45="x",Score_niet_belangrijk,IF('Onderwijs en begeleiding'!H45="x",Score_beetje_belangrijk,IF('Onderwijs en begeleiding'!I45="x",Score_belangrijk,"")))</f>
        <v/>
      </c>
      <c r="D126" s="115" t="str">
        <f>IF('Onderwijs en begeleiding'!J45="x",1,"")</f>
        <v/>
      </c>
      <c r="E126" s="119" t="str">
        <f>IF(ISBLANK('Onderwijs en begeleiding'!K45),"",'Onderwijs en begeleiding'!K45)</f>
        <v/>
      </c>
      <c r="F126" s="115" t="str">
        <f t="shared" si="1"/>
        <v/>
      </c>
      <c r="G126" s="9" t="s">
        <v>15</v>
      </c>
      <c r="H126" s="9" t="s">
        <v>15</v>
      </c>
      <c r="I126" s="9" t="s">
        <v>523</v>
      </c>
    </row>
    <row r="127" spans="1:9">
      <c r="A127" s="107" t="str">
        <f>'Onderwijs en begeleiding'!A46</f>
        <v>3.17</v>
      </c>
      <c r="B127" s="118" t="str">
        <f>IF('Onderwijs en begeleiding'!C46="x",Score_niet,IF('Onderwijs en begeleiding'!D46="x",Score_enigszins,IF('Onderwijs en begeleiding'!E46="x",Score_grotendeels,IF('Onderwijs en begeleiding'!F46="x",Score_volledig,""))))</f>
        <v/>
      </c>
      <c r="C127" s="118" t="str">
        <f>IF('Onderwijs en begeleiding'!G46="x",Score_niet_belangrijk,IF('Onderwijs en begeleiding'!H46="x",Score_beetje_belangrijk,IF('Onderwijs en begeleiding'!I46="x",Score_belangrijk,"")))</f>
        <v/>
      </c>
      <c r="D127" s="115" t="str">
        <f>IF('Onderwijs en begeleiding'!J46="x",1,"")</f>
        <v/>
      </c>
      <c r="E127" s="119" t="str">
        <f>IF(ISBLANK('Onderwijs en begeleiding'!K46),"",'Onderwijs en begeleiding'!K46)</f>
        <v/>
      </c>
      <c r="F127" s="115" t="str">
        <f t="shared" si="1"/>
        <v/>
      </c>
      <c r="G127" s="9" t="s">
        <v>16</v>
      </c>
      <c r="H127" s="9" t="s">
        <v>16</v>
      </c>
      <c r="I127" s="9" t="s">
        <v>523</v>
      </c>
    </row>
    <row r="128" spans="1:9">
      <c r="A128" s="107"/>
      <c r="B128" s="118" t="str">
        <f>IF('Onderwijs en begeleiding'!C47="x",Score_niet,IF('Onderwijs en begeleiding'!D47="x",Score_enigszins,IF('Onderwijs en begeleiding'!E47="x",Score_grotendeels,IF('Onderwijs en begeleiding'!F47="x",Score_volledig,""))))</f>
        <v/>
      </c>
      <c r="C128" s="118" t="str">
        <f>IF('Onderwijs en begeleiding'!G47="x",Score_niet_belangrijk,IF('Onderwijs en begeleiding'!H47="x",Score_beetje_belangrijk,IF('Onderwijs en begeleiding'!I47="x",Score_belangrijk,"")))</f>
        <v/>
      </c>
      <c r="D128" s="115" t="str">
        <f>IF('Onderwijs en begeleiding'!J47="x",1,"")</f>
        <v/>
      </c>
      <c r="E128" s="119" t="str">
        <f>IF(ISBLANK('Onderwijs en begeleiding'!K47),"",'Onderwijs en begeleiding'!K47)</f>
        <v/>
      </c>
      <c r="F128" s="115" t="str">
        <f t="shared" si="1"/>
        <v/>
      </c>
      <c r="G128" s="9" t="s">
        <v>17</v>
      </c>
      <c r="H128" s="9" t="s">
        <v>17</v>
      </c>
      <c r="I128" s="9" t="s">
        <v>523</v>
      </c>
    </row>
    <row r="129" spans="1:9">
      <c r="A129" s="107">
        <f>'Onderwijs en begeleiding'!A48</f>
        <v>0</v>
      </c>
      <c r="B129" s="106" t="str">
        <f>'Onderwijs en begeleiding'!B48</f>
        <v>VERRIJKING BINNEN DE EIGEN GROEP</v>
      </c>
      <c r="C129" s="118"/>
      <c r="E129" s="119"/>
      <c r="F129" s="115" t="str">
        <f t="shared" si="1"/>
        <v/>
      </c>
      <c r="G129" s="9" t="s">
        <v>18</v>
      </c>
      <c r="H129" s="9" t="s">
        <v>18</v>
      </c>
      <c r="I129" s="9" t="s">
        <v>523</v>
      </c>
    </row>
    <row r="130" spans="1:9">
      <c r="A130" s="107" t="str">
        <f>'Onderwijs en begeleiding'!A49</f>
        <v>3.18</v>
      </c>
      <c r="B130" s="118" t="str">
        <f>IF('Onderwijs en begeleiding'!C49="x",Score_niet,IF('Onderwijs en begeleiding'!D49="x",Score_enigszins,IF('Onderwijs en begeleiding'!E49="x",Score_grotendeels,IF('Onderwijs en begeleiding'!F49="x",Score_volledig,""))))</f>
        <v/>
      </c>
      <c r="C130" s="118" t="str">
        <f>IF('Onderwijs en begeleiding'!G49="x",Score_niet_belangrijk,IF('Onderwijs en begeleiding'!H49="x",Score_beetje_belangrijk,IF('Onderwijs en begeleiding'!I49="x",Score_belangrijk,"")))</f>
        <v/>
      </c>
      <c r="D130" s="115" t="str">
        <f>IF('Onderwijs en begeleiding'!J49="x",1,"")</f>
        <v/>
      </c>
      <c r="E130" s="119" t="str">
        <f>IF(ISBLANK('Onderwijs en begeleiding'!K49),"",'Onderwijs en begeleiding'!K49)</f>
        <v/>
      </c>
      <c r="F130" s="115" t="str">
        <f t="shared" si="1"/>
        <v/>
      </c>
      <c r="G130" s="9"/>
      <c r="H130" s="9"/>
      <c r="I130" s="9"/>
    </row>
    <row r="131" spans="1:9">
      <c r="A131" s="107" t="str">
        <f>'Onderwijs en begeleiding'!A50</f>
        <v>*</v>
      </c>
      <c r="B131" s="118" t="str">
        <f>IF('Onderwijs en begeleiding'!C50="x",Score_niet,IF('Onderwijs en begeleiding'!D50="x",Score_enigszins,IF('Onderwijs en begeleiding'!E50="x",Score_grotendeels,IF('Onderwijs en begeleiding'!F50="x",Score_volledig,""))))</f>
        <v/>
      </c>
      <c r="C131" s="118" t="str">
        <f>IF('Onderwijs en begeleiding'!G50="x",Score_niet_belangrijk,IF('Onderwijs en begeleiding'!H50="x",Score_beetje_belangrijk,IF('Onderwijs en begeleiding'!I50="x",Score_belangrijk,"")))</f>
        <v/>
      </c>
      <c r="D131" s="115" t="str">
        <f>IF('Onderwijs en begeleiding'!J50="x",1,"")</f>
        <v/>
      </c>
      <c r="E131" s="119" t="str">
        <f>IF(ISBLANK('Onderwijs en begeleiding'!K50),"",'Onderwijs en begeleiding'!K50)</f>
        <v/>
      </c>
      <c r="F131" s="115" t="str">
        <f t="shared" ref="F131:F194" si="2">IF(C131=Score_belangrijk,IF(AND(B131&lt;&gt;"",B131&lt;Score_volledig),Score_volledig-B131,0),"")</f>
        <v/>
      </c>
      <c r="G131" s="9" t="s">
        <v>214</v>
      </c>
      <c r="H131" s="9" t="s">
        <v>544</v>
      </c>
      <c r="I131" s="9"/>
    </row>
    <row r="132" spans="1:9">
      <c r="A132" s="107" t="str">
        <f>'Onderwijs en begeleiding'!A51</f>
        <v>*</v>
      </c>
      <c r="B132" s="118" t="str">
        <f>IF('Onderwijs en begeleiding'!C51="x",Score_niet,IF('Onderwijs en begeleiding'!D51="x",Score_enigszins,IF('Onderwijs en begeleiding'!E51="x",Score_grotendeels,IF('Onderwijs en begeleiding'!F51="x",Score_volledig,""))))</f>
        <v/>
      </c>
      <c r="C132" s="118" t="str">
        <f>IF('Onderwijs en begeleiding'!G51="x",Score_niet_belangrijk,IF('Onderwijs en begeleiding'!H51="x",Score_beetje_belangrijk,IF('Onderwijs en begeleiding'!I51="x",Score_belangrijk,"")))</f>
        <v/>
      </c>
      <c r="D132" s="115" t="str">
        <f>IF('Onderwijs en begeleiding'!J51="x",1,"")</f>
        <v/>
      </c>
      <c r="E132" s="119" t="str">
        <f>IF(ISBLANK('Onderwijs en begeleiding'!K51),"",'Onderwijs en begeleiding'!K51)</f>
        <v/>
      </c>
      <c r="F132" s="115" t="str">
        <f t="shared" si="2"/>
        <v/>
      </c>
      <c r="G132" s="9" t="s">
        <v>11</v>
      </c>
      <c r="H132" s="9" t="s">
        <v>11</v>
      </c>
      <c r="I132" s="9" t="s">
        <v>523</v>
      </c>
    </row>
    <row r="133" spans="1:9">
      <c r="A133" s="107" t="str">
        <f>'Onderwijs en begeleiding'!A52</f>
        <v>*</v>
      </c>
      <c r="B133" s="118" t="str">
        <f>IF('Onderwijs en begeleiding'!C52="x",Score_niet,IF('Onderwijs en begeleiding'!D52="x",Score_enigszins,IF('Onderwijs en begeleiding'!E52="x",Score_grotendeels,IF('Onderwijs en begeleiding'!F52="x",Score_volledig,""))))</f>
        <v/>
      </c>
      <c r="C133" s="118" t="str">
        <f>IF('Onderwijs en begeleiding'!G52="x",Score_niet_belangrijk,IF('Onderwijs en begeleiding'!H52="x",Score_beetje_belangrijk,IF('Onderwijs en begeleiding'!I52="x",Score_belangrijk,"")))</f>
        <v/>
      </c>
      <c r="D133" s="115" t="str">
        <f>IF('Onderwijs en begeleiding'!J52="x",1,"")</f>
        <v/>
      </c>
      <c r="E133" s="119" t="str">
        <f>IF(ISBLANK('Onderwijs en begeleiding'!K52),"",'Onderwijs en begeleiding'!K52)</f>
        <v/>
      </c>
      <c r="F133" s="115" t="str">
        <f t="shared" si="2"/>
        <v/>
      </c>
      <c r="G133" s="9" t="s">
        <v>12</v>
      </c>
      <c r="H133" s="9" t="s">
        <v>12</v>
      </c>
      <c r="I133" s="9" t="s">
        <v>523</v>
      </c>
    </row>
    <row r="134" spans="1:9">
      <c r="A134" s="107" t="str">
        <f>'Onderwijs en begeleiding'!A53</f>
        <v>*</v>
      </c>
      <c r="B134" s="118" t="str">
        <f>IF('Onderwijs en begeleiding'!C53="x",Score_niet,IF('Onderwijs en begeleiding'!D53="x",Score_enigszins,IF('Onderwijs en begeleiding'!E53="x",Score_grotendeels,IF('Onderwijs en begeleiding'!F53="x",Score_volledig,""))))</f>
        <v/>
      </c>
      <c r="C134" s="118" t="str">
        <f>IF('Onderwijs en begeleiding'!G53="x",Score_niet_belangrijk,IF('Onderwijs en begeleiding'!H53="x",Score_beetje_belangrijk,IF('Onderwijs en begeleiding'!I53="x",Score_belangrijk,"")))</f>
        <v/>
      </c>
      <c r="D134" s="115" t="str">
        <f>IF('Onderwijs en begeleiding'!J53="x",1,"")</f>
        <v/>
      </c>
      <c r="E134" s="119" t="str">
        <f>IF(ISBLANK('Onderwijs en begeleiding'!K53),"",'Onderwijs en begeleiding'!K53)</f>
        <v/>
      </c>
      <c r="F134" s="115" t="str">
        <f t="shared" si="2"/>
        <v/>
      </c>
      <c r="G134" s="9" t="s">
        <v>13</v>
      </c>
      <c r="H134" s="9" t="s">
        <v>13</v>
      </c>
      <c r="I134" s="9" t="s">
        <v>523</v>
      </c>
    </row>
    <row r="135" spans="1:9">
      <c r="A135" s="107" t="str">
        <f>'Onderwijs en begeleiding'!A54</f>
        <v>*</v>
      </c>
      <c r="B135" s="118" t="str">
        <f>IF('Onderwijs en begeleiding'!C54="x",Score_niet,IF('Onderwijs en begeleiding'!D54="x",Score_enigszins,IF('Onderwijs en begeleiding'!E54="x",Score_grotendeels,IF('Onderwijs en begeleiding'!F54="x",Score_volledig,""))))</f>
        <v/>
      </c>
      <c r="C135" s="118" t="str">
        <f>IF('Onderwijs en begeleiding'!G54="x",Score_niet_belangrijk,IF('Onderwijs en begeleiding'!H54="x",Score_beetje_belangrijk,IF('Onderwijs en begeleiding'!I54="x",Score_belangrijk,"")))</f>
        <v/>
      </c>
      <c r="D135" s="115" t="str">
        <f>IF('Onderwijs en begeleiding'!J54="x",1,"")</f>
        <v/>
      </c>
      <c r="E135" s="119" t="str">
        <f>IF(ISBLANK('Onderwijs en begeleiding'!K54),"",'Onderwijs en begeleiding'!K54)</f>
        <v/>
      </c>
      <c r="F135" s="115" t="str">
        <f t="shared" si="2"/>
        <v/>
      </c>
      <c r="G135" s="9" t="s">
        <v>14</v>
      </c>
      <c r="H135" s="9" t="s">
        <v>14</v>
      </c>
      <c r="I135" s="9" t="s">
        <v>523</v>
      </c>
    </row>
    <row r="136" spans="1:9">
      <c r="A136" s="107" t="str">
        <f>'Onderwijs en begeleiding'!A55</f>
        <v>*</v>
      </c>
      <c r="B136" s="118" t="str">
        <f>IF('Onderwijs en begeleiding'!C55="x",Score_niet,IF('Onderwijs en begeleiding'!D55="x",Score_enigszins,IF('Onderwijs en begeleiding'!E55="x",Score_grotendeels,IF('Onderwijs en begeleiding'!F55="x",Score_volledig,""))))</f>
        <v/>
      </c>
      <c r="C136" s="118" t="str">
        <f>IF('Onderwijs en begeleiding'!G55="x",Score_niet_belangrijk,IF('Onderwijs en begeleiding'!H55="x",Score_beetje_belangrijk,IF('Onderwijs en begeleiding'!I55="x",Score_belangrijk,"")))</f>
        <v/>
      </c>
      <c r="D136" s="115" t="str">
        <f>IF('Onderwijs en begeleiding'!J55="x",1,"")</f>
        <v/>
      </c>
      <c r="E136" s="119" t="str">
        <f>IF(ISBLANK('Onderwijs en begeleiding'!K55),"",'Onderwijs en begeleiding'!K55)</f>
        <v/>
      </c>
      <c r="F136" s="115" t="str">
        <f t="shared" si="2"/>
        <v/>
      </c>
      <c r="G136" s="9" t="s">
        <v>15</v>
      </c>
      <c r="H136" s="9" t="s">
        <v>15</v>
      </c>
      <c r="I136" s="9" t="s">
        <v>523</v>
      </c>
    </row>
    <row r="137" spans="1:9">
      <c r="A137" s="107" t="str">
        <f>'Onderwijs en begeleiding'!A56</f>
        <v>*</v>
      </c>
      <c r="B137" s="118" t="str">
        <f>IF('Onderwijs en begeleiding'!C56="x",Score_niet,IF('Onderwijs en begeleiding'!D56="x",Score_enigszins,IF('Onderwijs en begeleiding'!E56="x",Score_grotendeels,IF('Onderwijs en begeleiding'!F56="x",Score_volledig,""))))</f>
        <v/>
      </c>
      <c r="C137" s="118" t="str">
        <f>IF('Onderwijs en begeleiding'!G56="x",Score_niet_belangrijk,IF('Onderwijs en begeleiding'!H56="x",Score_beetje_belangrijk,IF('Onderwijs en begeleiding'!I56="x",Score_belangrijk,"")))</f>
        <v/>
      </c>
      <c r="D137" s="115" t="str">
        <f>IF('Onderwijs en begeleiding'!J56="x",1,"")</f>
        <v/>
      </c>
      <c r="E137" s="119" t="str">
        <f>IF(ISBLANK('Onderwijs en begeleiding'!K56),"",'Onderwijs en begeleiding'!K56)</f>
        <v/>
      </c>
      <c r="F137" s="115" t="str">
        <f t="shared" si="2"/>
        <v/>
      </c>
      <c r="G137" s="9" t="s">
        <v>16</v>
      </c>
      <c r="H137" s="9" t="s">
        <v>16</v>
      </c>
      <c r="I137" s="9" t="s">
        <v>523</v>
      </c>
    </row>
    <row r="138" spans="1:9">
      <c r="A138" s="107" t="str">
        <f>'Onderwijs en begeleiding'!A57</f>
        <v>*</v>
      </c>
      <c r="B138" s="118" t="str">
        <f>IF('Onderwijs en begeleiding'!C57="x",Score_niet,IF('Onderwijs en begeleiding'!D57="x",Score_enigszins,IF('Onderwijs en begeleiding'!E57="x",Score_grotendeels,IF('Onderwijs en begeleiding'!F57="x",Score_volledig,""))))</f>
        <v/>
      </c>
      <c r="C138" s="118" t="str">
        <f>IF('Onderwijs en begeleiding'!G57="x",Score_niet_belangrijk,IF('Onderwijs en begeleiding'!H57="x",Score_beetje_belangrijk,IF('Onderwijs en begeleiding'!I57="x",Score_belangrijk,"")))</f>
        <v/>
      </c>
      <c r="D138" s="115" t="str">
        <f>IF('Onderwijs en begeleiding'!J57="x",1,"")</f>
        <v/>
      </c>
      <c r="E138" s="119" t="str">
        <f>IF(ISBLANK('Onderwijs en begeleiding'!K57),"",'Onderwijs en begeleiding'!K57)</f>
        <v/>
      </c>
      <c r="F138" s="115" t="str">
        <f t="shared" si="2"/>
        <v/>
      </c>
      <c r="G138" s="9" t="s">
        <v>17</v>
      </c>
      <c r="H138" s="9" t="s">
        <v>17</v>
      </c>
      <c r="I138" s="9" t="s">
        <v>523</v>
      </c>
    </row>
    <row r="139" spans="1:9">
      <c r="A139" s="107">
        <f>'Onderwijs en begeleiding'!A58</f>
        <v>0</v>
      </c>
      <c r="B139" s="118" t="str">
        <f>IF('Onderwijs en begeleiding'!C58="x",Score_niet,IF('Onderwijs en begeleiding'!D58="x",Score_enigszins,IF('Onderwijs en begeleiding'!E58="x",Score_grotendeels,IF('Onderwijs en begeleiding'!F58="x",Score_volledig,""))))</f>
        <v/>
      </c>
      <c r="C139" s="118" t="str">
        <f>IF('Onderwijs en begeleiding'!G58="x",Score_niet_belangrijk,IF('Onderwijs en begeleiding'!H58="x",Score_beetje_belangrijk,IF('Onderwijs en begeleiding'!I58="x",Score_belangrijk,"")))</f>
        <v/>
      </c>
      <c r="D139" s="115" t="str">
        <f>IF('Onderwijs en begeleiding'!J58="x",1,"")</f>
        <v/>
      </c>
      <c r="E139" s="119" t="str">
        <f>IF(ISBLANK('Onderwijs en begeleiding'!K58),"",'Onderwijs en begeleiding'!K58)</f>
        <v/>
      </c>
      <c r="F139" s="115" t="str">
        <f t="shared" si="2"/>
        <v/>
      </c>
      <c r="G139" s="9" t="s">
        <v>18</v>
      </c>
      <c r="H139" s="9" t="s">
        <v>18</v>
      </c>
      <c r="I139" s="9" t="s">
        <v>523</v>
      </c>
    </row>
    <row r="140" spans="1:9">
      <c r="A140" s="107" t="str">
        <f>'Onderwijs en begeleiding'!A59</f>
        <v>3.19</v>
      </c>
      <c r="B140" s="118" t="str">
        <f>IF('Onderwijs en begeleiding'!C59="x",Score_niet,IF('Onderwijs en begeleiding'!D59="x",Score_enigszins,IF('Onderwijs en begeleiding'!E59="x",Score_grotendeels,IF('Onderwijs en begeleiding'!F59="x",Score_volledig,""))))</f>
        <v/>
      </c>
      <c r="C140" s="118" t="str">
        <f>IF('Onderwijs en begeleiding'!G59="x",Score_niet_belangrijk,IF('Onderwijs en begeleiding'!H59="x",Score_beetje_belangrijk,IF('Onderwijs en begeleiding'!I59="x",Score_belangrijk,"")))</f>
        <v/>
      </c>
      <c r="D140" s="115" t="str">
        <f>IF('Onderwijs en begeleiding'!J59="x",1,"")</f>
        <v/>
      </c>
      <c r="E140" s="119" t="str">
        <f>IF(ISBLANK('Onderwijs en begeleiding'!K59),"",'Onderwijs en begeleiding'!K59)</f>
        <v/>
      </c>
      <c r="F140" s="115" t="str">
        <f t="shared" si="2"/>
        <v/>
      </c>
      <c r="G140" s="9" t="s">
        <v>215</v>
      </c>
      <c r="H140" s="9" t="s">
        <v>545</v>
      </c>
      <c r="I140" s="9"/>
    </row>
    <row r="141" spans="1:9">
      <c r="A141" s="107" t="str">
        <f>'Onderwijs en begeleiding'!A60</f>
        <v>*</v>
      </c>
      <c r="B141" s="118" t="str">
        <f>IF('Onderwijs en begeleiding'!C60="x",Score_niet,IF('Onderwijs en begeleiding'!D60="x",Score_enigszins,IF('Onderwijs en begeleiding'!E60="x",Score_grotendeels,IF('Onderwijs en begeleiding'!F60="x",Score_volledig,""))))</f>
        <v/>
      </c>
      <c r="C141" s="118" t="str">
        <f>IF('Onderwijs en begeleiding'!G60="x",Score_niet_belangrijk,IF('Onderwijs en begeleiding'!H60="x",Score_beetje_belangrijk,IF('Onderwijs en begeleiding'!I60="x",Score_belangrijk,"")))</f>
        <v/>
      </c>
      <c r="D141" s="115" t="str">
        <f>IF('Onderwijs en begeleiding'!J60="x",1,"")</f>
        <v/>
      </c>
      <c r="E141" s="119" t="str">
        <f>IF(ISBLANK('Onderwijs en begeleiding'!K60),"",'Onderwijs en begeleiding'!K60)</f>
        <v/>
      </c>
      <c r="F141" s="115" t="str">
        <f t="shared" si="2"/>
        <v/>
      </c>
      <c r="G141" s="9" t="s">
        <v>19</v>
      </c>
      <c r="H141" s="9" t="s">
        <v>19</v>
      </c>
      <c r="I141" s="9" t="s">
        <v>523</v>
      </c>
    </row>
    <row r="142" spans="1:9">
      <c r="A142" s="107" t="str">
        <f>'Onderwijs en begeleiding'!A61</f>
        <v>*</v>
      </c>
      <c r="B142" s="118" t="str">
        <f>IF('Onderwijs en begeleiding'!C61="x",Score_niet,IF('Onderwijs en begeleiding'!D61="x",Score_enigszins,IF('Onderwijs en begeleiding'!E61="x",Score_grotendeels,IF('Onderwijs en begeleiding'!F61="x",Score_volledig,""))))</f>
        <v/>
      </c>
      <c r="C142" s="118" t="str">
        <f>IF('Onderwijs en begeleiding'!G61="x",Score_niet_belangrijk,IF('Onderwijs en begeleiding'!H61="x",Score_beetje_belangrijk,IF('Onderwijs en begeleiding'!I61="x",Score_belangrijk,"")))</f>
        <v/>
      </c>
      <c r="D142" s="115" t="str">
        <f>IF('Onderwijs en begeleiding'!J61="x",1,"")</f>
        <v/>
      </c>
      <c r="E142" s="119" t="str">
        <f>IF(ISBLANK('Onderwijs en begeleiding'!K61),"",'Onderwijs en begeleiding'!K61)</f>
        <v/>
      </c>
      <c r="F142" s="115" t="str">
        <f t="shared" si="2"/>
        <v/>
      </c>
      <c r="G142" s="9" t="s">
        <v>20</v>
      </c>
      <c r="H142" s="9" t="s">
        <v>20</v>
      </c>
      <c r="I142" s="9" t="s">
        <v>523</v>
      </c>
    </row>
    <row r="143" spans="1:9">
      <c r="A143" s="107" t="str">
        <f>'Onderwijs en begeleiding'!A62</f>
        <v>*</v>
      </c>
      <c r="B143" s="118" t="str">
        <f>IF('Onderwijs en begeleiding'!C62="x",Score_niet,IF('Onderwijs en begeleiding'!D62="x",Score_enigszins,IF('Onderwijs en begeleiding'!E62="x",Score_grotendeels,IF('Onderwijs en begeleiding'!F62="x",Score_volledig,""))))</f>
        <v/>
      </c>
      <c r="C143" s="118" t="str">
        <f>IF('Onderwijs en begeleiding'!G62="x",Score_niet_belangrijk,IF('Onderwijs en begeleiding'!H62="x",Score_beetje_belangrijk,IF('Onderwijs en begeleiding'!I62="x",Score_belangrijk,"")))</f>
        <v/>
      </c>
      <c r="D143" s="115" t="str">
        <f>IF('Onderwijs en begeleiding'!J62="x",1,"")</f>
        <v/>
      </c>
      <c r="E143" s="119" t="str">
        <f>IF(ISBLANK('Onderwijs en begeleiding'!K62),"",'Onderwijs en begeleiding'!K62)</f>
        <v/>
      </c>
      <c r="F143" s="115" t="str">
        <f t="shared" si="2"/>
        <v/>
      </c>
      <c r="G143" s="9" t="s">
        <v>21</v>
      </c>
      <c r="H143" s="9" t="s">
        <v>21</v>
      </c>
      <c r="I143" s="9" t="s">
        <v>523</v>
      </c>
    </row>
    <row r="144" spans="1:9">
      <c r="A144" s="107" t="str">
        <f>'Onderwijs en begeleiding'!A63</f>
        <v>*</v>
      </c>
      <c r="B144" s="118" t="str">
        <f>IF('Onderwijs en begeleiding'!C63="x",Score_niet,IF('Onderwijs en begeleiding'!D63="x",Score_enigszins,IF('Onderwijs en begeleiding'!E63="x",Score_grotendeels,IF('Onderwijs en begeleiding'!F63="x",Score_volledig,""))))</f>
        <v/>
      </c>
      <c r="C144" s="118" t="str">
        <f>IF('Onderwijs en begeleiding'!G63="x",Score_niet_belangrijk,IF('Onderwijs en begeleiding'!H63="x",Score_beetje_belangrijk,IF('Onderwijs en begeleiding'!I63="x",Score_belangrijk,"")))</f>
        <v/>
      </c>
      <c r="D144" s="115" t="str">
        <f>IF('Onderwijs en begeleiding'!J63="x",1,"")</f>
        <v/>
      </c>
      <c r="E144" s="119" t="str">
        <f>IF(ISBLANK('Onderwijs en begeleiding'!K63),"",'Onderwijs en begeleiding'!K63)</f>
        <v/>
      </c>
      <c r="F144" s="115" t="str">
        <f t="shared" si="2"/>
        <v/>
      </c>
      <c r="G144" s="9" t="s">
        <v>22</v>
      </c>
      <c r="H144" s="9" t="s">
        <v>22</v>
      </c>
      <c r="I144" s="9" t="s">
        <v>523</v>
      </c>
    </row>
    <row r="145" spans="1:9">
      <c r="A145" s="107" t="str">
        <f>'Onderwijs en begeleiding'!A64</f>
        <v>*</v>
      </c>
      <c r="B145" s="118" t="str">
        <f>IF('Onderwijs en begeleiding'!C64="x",Score_niet,IF('Onderwijs en begeleiding'!D64="x",Score_enigszins,IF('Onderwijs en begeleiding'!E64="x",Score_grotendeels,IF('Onderwijs en begeleiding'!F64="x",Score_volledig,""))))</f>
        <v/>
      </c>
      <c r="C145" s="118" t="str">
        <f>IF('Onderwijs en begeleiding'!G64="x",Score_niet_belangrijk,IF('Onderwijs en begeleiding'!H64="x",Score_beetje_belangrijk,IF('Onderwijs en begeleiding'!I64="x",Score_belangrijk,"")))</f>
        <v/>
      </c>
      <c r="D145" s="115" t="str">
        <f>IF('Onderwijs en begeleiding'!J64="x",1,"")</f>
        <v/>
      </c>
      <c r="E145" s="119" t="str">
        <f>IF(ISBLANK('Onderwijs en begeleiding'!K64),"",'Onderwijs en begeleiding'!K64)</f>
        <v/>
      </c>
      <c r="F145" s="115" t="str">
        <f t="shared" si="2"/>
        <v/>
      </c>
      <c r="G145" s="9" t="s">
        <v>23</v>
      </c>
      <c r="H145" s="9" t="s">
        <v>23</v>
      </c>
      <c r="I145" s="9" t="s">
        <v>523</v>
      </c>
    </row>
    <row r="146" spans="1:9">
      <c r="A146" s="107" t="str">
        <f>'Onderwijs en begeleiding'!A65</f>
        <v>*</v>
      </c>
      <c r="B146" s="118" t="str">
        <f>IF('Onderwijs en begeleiding'!C65="x",Score_niet,IF('Onderwijs en begeleiding'!D65="x",Score_enigszins,IF('Onderwijs en begeleiding'!E65="x",Score_grotendeels,IF('Onderwijs en begeleiding'!F65="x",Score_volledig,""))))</f>
        <v/>
      </c>
      <c r="C146" s="118" t="str">
        <f>IF('Onderwijs en begeleiding'!G65="x",Score_niet_belangrijk,IF('Onderwijs en begeleiding'!H65="x",Score_beetje_belangrijk,IF('Onderwijs en begeleiding'!I65="x",Score_belangrijk,"")))</f>
        <v/>
      </c>
      <c r="D146" s="115" t="str">
        <f>IF('Onderwijs en begeleiding'!J65="x",1,"")</f>
        <v/>
      </c>
      <c r="E146" s="119" t="str">
        <f>IF(ISBLANK('Onderwijs en begeleiding'!K65),"",'Onderwijs en begeleiding'!K65)</f>
        <v/>
      </c>
      <c r="F146" s="115" t="str">
        <f t="shared" si="2"/>
        <v/>
      </c>
      <c r="G146" s="9" t="s">
        <v>24</v>
      </c>
      <c r="H146" s="9" t="s">
        <v>24</v>
      </c>
      <c r="I146" s="9" t="s">
        <v>523</v>
      </c>
    </row>
    <row r="147" spans="1:9">
      <c r="A147" s="107" t="str">
        <f>'Onderwijs en begeleiding'!A66</f>
        <v>*</v>
      </c>
      <c r="B147" s="118" t="str">
        <f>IF('Onderwijs en begeleiding'!C66="x",Score_niet,IF('Onderwijs en begeleiding'!D66="x",Score_enigszins,IF('Onderwijs en begeleiding'!E66="x",Score_grotendeels,IF('Onderwijs en begeleiding'!F66="x",Score_volledig,""))))</f>
        <v/>
      </c>
      <c r="C147" s="118" t="str">
        <f>IF('Onderwijs en begeleiding'!G66="x",Score_niet_belangrijk,IF('Onderwijs en begeleiding'!H66="x",Score_beetje_belangrijk,IF('Onderwijs en begeleiding'!I66="x",Score_belangrijk,"")))</f>
        <v/>
      </c>
      <c r="D147" s="115" t="str">
        <f>IF('Onderwijs en begeleiding'!J66="x",1,"")</f>
        <v/>
      </c>
      <c r="E147" s="119" t="str">
        <f>IF(ISBLANK('Onderwijs en begeleiding'!K66),"",'Onderwijs en begeleiding'!K66)</f>
        <v/>
      </c>
      <c r="F147" s="115" t="str">
        <f t="shared" si="2"/>
        <v/>
      </c>
      <c r="G147" s="9" t="s">
        <v>25</v>
      </c>
      <c r="H147" s="9" t="s">
        <v>25</v>
      </c>
      <c r="I147" s="9" t="s">
        <v>523</v>
      </c>
    </row>
    <row r="148" spans="1:9">
      <c r="A148" s="107" t="str">
        <f>'Onderwijs en begeleiding'!A67</f>
        <v>*</v>
      </c>
      <c r="B148" s="118" t="str">
        <f>IF('Onderwijs en begeleiding'!C67="x",Score_niet,IF('Onderwijs en begeleiding'!D67="x",Score_enigszins,IF('Onderwijs en begeleiding'!E67="x",Score_grotendeels,IF('Onderwijs en begeleiding'!F67="x",Score_volledig,""))))</f>
        <v/>
      </c>
      <c r="C148" s="118" t="str">
        <f>IF('Onderwijs en begeleiding'!G67="x",Score_niet_belangrijk,IF('Onderwijs en begeleiding'!H67="x",Score_beetje_belangrijk,IF('Onderwijs en begeleiding'!I67="x",Score_belangrijk,"")))</f>
        <v/>
      </c>
      <c r="D148" s="115" t="str">
        <f>IF('Onderwijs en begeleiding'!J67="x",1,"")</f>
        <v/>
      </c>
      <c r="E148" s="119" t="str">
        <f>IF(ISBLANK('Onderwijs en begeleiding'!K67),"",'Onderwijs en begeleiding'!K67)</f>
        <v/>
      </c>
      <c r="F148" s="115" t="str">
        <f t="shared" si="2"/>
        <v/>
      </c>
      <c r="G148" s="9" t="s">
        <v>26</v>
      </c>
      <c r="H148" s="9" t="s">
        <v>26</v>
      </c>
      <c r="I148" s="9" t="s">
        <v>523</v>
      </c>
    </row>
    <row r="149" spans="1:9">
      <c r="A149" s="107" t="str">
        <f>'Onderwijs en begeleiding'!A68</f>
        <v>3.20</v>
      </c>
      <c r="B149" s="118" t="str">
        <f>IF('Onderwijs en begeleiding'!C68="x",Score_niet,IF('Onderwijs en begeleiding'!D68="x",Score_enigszins,IF('Onderwijs en begeleiding'!E68="x",Score_grotendeels,IF('Onderwijs en begeleiding'!F68="x",Score_volledig,""))))</f>
        <v/>
      </c>
      <c r="C149" s="118" t="str">
        <f>IF('Onderwijs en begeleiding'!G68="x",Score_niet_belangrijk,IF('Onderwijs en begeleiding'!H68="x",Score_beetje_belangrijk,IF('Onderwijs en begeleiding'!I68="x",Score_belangrijk,"")))</f>
        <v/>
      </c>
      <c r="D149" s="115" t="str">
        <f>IF('Onderwijs en begeleiding'!J68="x",1,"")</f>
        <v/>
      </c>
      <c r="E149" s="119" t="str">
        <f>IF(ISBLANK('Onderwijs en begeleiding'!K68),"",'Onderwijs en begeleiding'!K68)</f>
        <v/>
      </c>
      <c r="F149" s="115" t="str">
        <f t="shared" si="2"/>
        <v/>
      </c>
      <c r="G149" s="9" t="s">
        <v>27</v>
      </c>
      <c r="H149" s="9" t="s">
        <v>27</v>
      </c>
      <c r="I149" s="9" t="s">
        <v>523</v>
      </c>
    </row>
    <row r="150" spans="1:9">
      <c r="A150" s="107" t="str">
        <f>'Onderwijs en begeleiding'!A69</f>
        <v>*</v>
      </c>
      <c r="B150" s="118" t="str">
        <f>IF('Onderwijs en begeleiding'!C69="x",Score_niet,IF('Onderwijs en begeleiding'!D69="x",Score_enigszins,IF('Onderwijs en begeleiding'!E69="x",Score_grotendeels,IF('Onderwijs en begeleiding'!F69="x",Score_volledig,""))))</f>
        <v/>
      </c>
      <c r="C150" s="118" t="str">
        <f>IF('Onderwijs en begeleiding'!G69="x",Score_niet_belangrijk,IF('Onderwijs en begeleiding'!H69="x",Score_beetje_belangrijk,IF('Onderwijs en begeleiding'!I69="x",Score_belangrijk,"")))</f>
        <v/>
      </c>
      <c r="D150" s="115" t="str">
        <f>IF('Onderwijs en begeleiding'!J69="x",1,"")</f>
        <v/>
      </c>
      <c r="E150" s="119" t="str">
        <f>IF(ISBLANK('Onderwijs en begeleiding'!K69),"",'Onderwijs en begeleiding'!K69)</f>
        <v/>
      </c>
      <c r="F150" s="115" t="str">
        <f t="shared" si="2"/>
        <v/>
      </c>
      <c r="G150" s="9" t="s">
        <v>28</v>
      </c>
      <c r="H150" s="9" t="s">
        <v>28</v>
      </c>
      <c r="I150" s="9" t="s">
        <v>523</v>
      </c>
    </row>
    <row r="151" spans="1:9">
      <c r="A151" s="107" t="str">
        <f>'Onderwijs en begeleiding'!A70</f>
        <v>*</v>
      </c>
      <c r="B151" s="118" t="str">
        <f>IF('Onderwijs en begeleiding'!C70="x",Score_niet,IF('Onderwijs en begeleiding'!D70="x",Score_enigszins,IF('Onderwijs en begeleiding'!E70="x",Score_grotendeels,IF('Onderwijs en begeleiding'!F70="x",Score_volledig,""))))</f>
        <v/>
      </c>
      <c r="C151" s="118" t="str">
        <f>IF('Onderwijs en begeleiding'!G70="x",Score_niet_belangrijk,IF('Onderwijs en begeleiding'!H70="x",Score_beetje_belangrijk,IF('Onderwijs en begeleiding'!I70="x",Score_belangrijk,"")))</f>
        <v/>
      </c>
      <c r="D151" s="115" t="str">
        <f>IF('Onderwijs en begeleiding'!J70="x",1,"")</f>
        <v/>
      </c>
      <c r="E151" s="119" t="str">
        <f>IF(ISBLANK('Onderwijs en begeleiding'!K70),"",'Onderwijs en begeleiding'!K70)</f>
        <v/>
      </c>
      <c r="F151" s="115" t="str">
        <f t="shared" si="2"/>
        <v/>
      </c>
      <c r="G151" s="9" t="s">
        <v>29</v>
      </c>
      <c r="H151" s="9" t="s">
        <v>29</v>
      </c>
      <c r="I151" s="9"/>
    </row>
    <row r="152" spans="1:9">
      <c r="A152" s="107" t="str">
        <f>'Onderwijs en begeleiding'!A71</f>
        <v>*</v>
      </c>
      <c r="B152" s="118" t="str">
        <f>IF('Onderwijs en begeleiding'!C71="x",Score_niet,IF('Onderwijs en begeleiding'!D71="x",Score_enigszins,IF('Onderwijs en begeleiding'!E71="x",Score_grotendeels,IF('Onderwijs en begeleiding'!F71="x",Score_volledig,""))))</f>
        <v/>
      </c>
      <c r="C152" s="118" t="str">
        <f>IF('Onderwijs en begeleiding'!G71="x",Score_niet_belangrijk,IF('Onderwijs en begeleiding'!H71="x",Score_beetje_belangrijk,IF('Onderwijs en begeleiding'!I71="x",Score_belangrijk,"")))</f>
        <v/>
      </c>
      <c r="D152" s="115" t="str">
        <f>IF('Onderwijs en begeleiding'!J71="x",1,"")</f>
        <v/>
      </c>
      <c r="E152" s="119" t="str">
        <f>IF(ISBLANK('Onderwijs en begeleiding'!K71),"",'Onderwijs en begeleiding'!K71)</f>
        <v/>
      </c>
      <c r="F152" s="115" t="str">
        <f t="shared" si="2"/>
        <v/>
      </c>
      <c r="G152" s="9" t="s">
        <v>30</v>
      </c>
      <c r="H152" s="9" t="s">
        <v>546</v>
      </c>
      <c r="I152" s="9" t="s">
        <v>523</v>
      </c>
    </row>
    <row r="153" spans="1:9">
      <c r="A153" s="107" t="str">
        <f>'Onderwijs en begeleiding'!A72</f>
        <v>*</v>
      </c>
      <c r="B153" s="118" t="str">
        <f>IF('Onderwijs en begeleiding'!C72="x",Score_niet,IF('Onderwijs en begeleiding'!D72="x",Score_enigszins,IF('Onderwijs en begeleiding'!E72="x",Score_grotendeels,IF('Onderwijs en begeleiding'!F72="x",Score_volledig,""))))</f>
        <v/>
      </c>
      <c r="C153" s="118" t="str">
        <f>IF('Onderwijs en begeleiding'!G72="x",Score_niet_belangrijk,IF('Onderwijs en begeleiding'!H72="x",Score_beetje_belangrijk,IF('Onderwijs en begeleiding'!I72="x",Score_belangrijk,"")))</f>
        <v/>
      </c>
      <c r="D153" s="115" t="str">
        <f>IF('Onderwijs en begeleiding'!J72="x",1,"")</f>
        <v/>
      </c>
      <c r="E153" s="119" t="str">
        <f>IF(ISBLANK('Onderwijs en begeleiding'!K72),"",'Onderwijs en begeleiding'!K72)</f>
        <v/>
      </c>
      <c r="F153" s="115" t="str">
        <f t="shared" si="2"/>
        <v/>
      </c>
      <c r="G153" s="9" t="s">
        <v>31</v>
      </c>
      <c r="H153" s="9" t="s">
        <v>547</v>
      </c>
      <c r="I153" s="9" t="s">
        <v>523</v>
      </c>
    </row>
    <row r="154" spans="1:9">
      <c r="A154" s="107" t="str">
        <f>'Onderwijs en begeleiding'!A73</f>
        <v>*</v>
      </c>
      <c r="B154" s="118" t="str">
        <f>IF('Onderwijs en begeleiding'!C73="x",Score_niet,IF('Onderwijs en begeleiding'!D73="x",Score_enigszins,IF('Onderwijs en begeleiding'!E73="x",Score_grotendeels,IF('Onderwijs en begeleiding'!F73="x",Score_volledig,""))))</f>
        <v/>
      </c>
      <c r="C154" s="118" t="str">
        <f>IF('Onderwijs en begeleiding'!G73="x",Score_niet_belangrijk,IF('Onderwijs en begeleiding'!H73="x",Score_beetje_belangrijk,IF('Onderwijs en begeleiding'!I73="x",Score_belangrijk,"")))</f>
        <v/>
      </c>
      <c r="D154" s="115" t="str">
        <f>IF('Onderwijs en begeleiding'!J73="x",1,"")</f>
        <v/>
      </c>
      <c r="E154" s="119" t="str">
        <f>IF(ISBLANK('Onderwijs en begeleiding'!K73),"",'Onderwijs en begeleiding'!K73)</f>
        <v/>
      </c>
      <c r="F154" s="115" t="str">
        <f t="shared" si="2"/>
        <v/>
      </c>
      <c r="G154" s="9" t="s">
        <v>32</v>
      </c>
      <c r="H154" s="9" t="s">
        <v>548</v>
      </c>
      <c r="I154" s="9" t="s">
        <v>523</v>
      </c>
    </row>
    <row r="155" spans="1:9">
      <c r="A155" s="107" t="str">
        <f>'Onderwijs en begeleiding'!A74</f>
        <v>*</v>
      </c>
      <c r="B155" s="118" t="str">
        <f>IF('Onderwijs en begeleiding'!C74="x",Score_niet,IF('Onderwijs en begeleiding'!D74="x",Score_enigszins,IF('Onderwijs en begeleiding'!E74="x",Score_grotendeels,IF('Onderwijs en begeleiding'!F74="x",Score_volledig,""))))</f>
        <v/>
      </c>
      <c r="C155" s="118" t="str">
        <f>IF('Onderwijs en begeleiding'!G74="x",Score_niet_belangrijk,IF('Onderwijs en begeleiding'!H74="x",Score_beetje_belangrijk,IF('Onderwijs en begeleiding'!I74="x",Score_belangrijk,"")))</f>
        <v/>
      </c>
      <c r="D155" s="115" t="str">
        <f>IF('Onderwijs en begeleiding'!J74="x",1,"")</f>
        <v/>
      </c>
      <c r="E155" s="119" t="str">
        <f>IF(ISBLANK('Onderwijs en begeleiding'!K74),"",'Onderwijs en begeleiding'!K74)</f>
        <v/>
      </c>
      <c r="F155" s="115" t="str">
        <f t="shared" si="2"/>
        <v/>
      </c>
      <c r="G155" s="9" t="s">
        <v>33</v>
      </c>
      <c r="H155" s="9" t="s">
        <v>549</v>
      </c>
      <c r="I155" s="9" t="s">
        <v>523</v>
      </c>
    </row>
    <row r="156" spans="1:9">
      <c r="A156" s="107" t="str">
        <f>'Onderwijs en begeleiding'!A75</f>
        <v>*</v>
      </c>
      <c r="B156" s="118" t="str">
        <f>IF('Onderwijs en begeleiding'!C75="x",Score_niet,IF('Onderwijs en begeleiding'!D75="x",Score_enigszins,IF('Onderwijs en begeleiding'!E75="x",Score_grotendeels,IF('Onderwijs en begeleiding'!F75="x",Score_volledig,""))))</f>
        <v/>
      </c>
      <c r="C156" s="118" t="str">
        <f>IF('Onderwijs en begeleiding'!G75="x",Score_niet_belangrijk,IF('Onderwijs en begeleiding'!H75="x",Score_beetje_belangrijk,IF('Onderwijs en begeleiding'!I75="x",Score_belangrijk,"")))</f>
        <v/>
      </c>
      <c r="D156" s="115" t="str">
        <f>IF('Onderwijs en begeleiding'!J75="x",1,"")</f>
        <v/>
      </c>
      <c r="E156" s="119" t="str">
        <f>IF(ISBLANK('Onderwijs en begeleiding'!K75),"",'Onderwijs en begeleiding'!K75)</f>
        <v/>
      </c>
      <c r="F156" s="115" t="str">
        <f t="shared" si="2"/>
        <v/>
      </c>
      <c r="G156" s="9" t="s">
        <v>34</v>
      </c>
      <c r="H156" s="9" t="s">
        <v>550</v>
      </c>
      <c r="I156" s="9" t="s">
        <v>523</v>
      </c>
    </row>
    <row r="157" spans="1:9">
      <c r="A157" s="107" t="str">
        <f>'Onderwijs en begeleiding'!A76</f>
        <v>*</v>
      </c>
      <c r="B157" s="118" t="str">
        <f>IF('Onderwijs en begeleiding'!C76="x",Score_niet,IF('Onderwijs en begeleiding'!D76="x",Score_enigszins,IF('Onderwijs en begeleiding'!E76="x",Score_grotendeels,IF('Onderwijs en begeleiding'!F76="x",Score_volledig,""))))</f>
        <v/>
      </c>
      <c r="C157" s="118" t="str">
        <f>IF('Onderwijs en begeleiding'!G76="x",Score_niet_belangrijk,IF('Onderwijs en begeleiding'!H76="x",Score_beetje_belangrijk,IF('Onderwijs en begeleiding'!I76="x",Score_belangrijk,"")))</f>
        <v/>
      </c>
      <c r="D157" s="115" t="str">
        <f>IF('Onderwijs en begeleiding'!J76="x",1,"")</f>
        <v/>
      </c>
      <c r="E157" s="119" t="str">
        <f>IF(ISBLANK('Onderwijs en begeleiding'!K76),"",'Onderwijs en begeleiding'!K76)</f>
        <v/>
      </c>
      <c r="F157" s="115" t="str">
        <f t="shared" si="2"/>
        <v/>
      </c>
      <c r="G157" s="9" t="s">
        <v>35</v>
      </c>
      <c r="H157" s="9" t="s">
        <v>551</v>
      </c>
      <c r="I157" s="9"/>
    </row>
    <row r="158" spans="1:9">
      <c r="A158" s="107" t="str">
        <f>'Onderwijs en begeleiding'!A77</f>
        <v>*</v>
      </c>
      <c r="B158" s="118" t="str">
        <f>IF('Onderwijs en begeleiding'!C77="x",Score_niet,IF('Onderwijs en begeleiding'!D77="x",Score_enigszins,IF('Onderwijs en begeleiding'!E77="x",Score_grotendeels,IF('Onderwijs en begeleiding'!F77="x",Score_volledig,""))))</f>
        <v/>
      </c>
      <c r="C158" s="118" t="str">
        <f>IF('Onderwijs en begeleiding'!G77="x",Score_niet_belangrijk,IF('Onderwijs en begeleiding'!H77="x",Score_beetje_belangrijk,IF('Onderwijs en begeleiding'!I77="x",Score_belangrijk,"")))</f>
        <v/>
      </c>
      <c r="D158" s="115" t="str">
        <f>IF('Onderwijs en begeleiding'!J77="x",1,"")</f>
        <v/>
      </c>
      <c r="E158" s="119" t="str">
        <f>IF(ISBLANK('Onderwijs en begeleiding'!K77),"",'Onderwijs en begeleiding'!K77)</f>
        <v/>
      </c>
      <c r="F158" s="115" t="str">
        <f t="shared" si="2"/>
        <v/>
      </c>
      <c r="G158" s="9" t="s">
        <v>36</v>
      </c>
      <c r="H158" s="9" t="s">
        <v>552</v>
      </c>
      <c r="I158" s="9"/>
    </row>
    <row r="159" spans="1:9">
      <c r="A159" s="107" t="str">
        <f>'Onderwijs en begeleiding'!A78</f>
        <v>*</v>
      </c>
      <c r="B159" s="118" t="str">
        <f>IF('Onderwijs en begeleiding'!C78="x",Score_niet,IF('Onderwijs en begeleiding'!D78="x",Score_enigszins,IF('Onderwijs en begeleiding'!E78="x",Score_grotendeels,IF('Onderwijs en begeleiding'!F78="x",Score_volledig,""))))</f>
        <v/>
      </c>
      <c r="C159" s="118" t="str">
        <f>IF('Onderwijs en begeleiding'!G78="x",Score_niet_belangrijk,IF('Onderwijs en begeleiding'!H78="x",Score_beetje_belangrijk,IF('Onderwijs en begeleiding'!I78="x",Score_belangrijk,"")))</f>
        <v/>
      </c>
      <c r="D159" s="115" t="str">
        <f>IF('Onderwijs en begeleiding'!J78="x",1,"")</f>
        <v/>
      </c>
      <c r="E159" s="119" t="str">
        <f>IF(ISBLANK('Onderwijs en begeleiding'!K78),"",'Onderwijs en begeleiding'!K78)</f>
        <v/>
      </c>
      <c r="F159" s="115" t="str">
        <f t="shared" si="2"/>
        <v/>
      </c>
      <c r="G159" s="9" t="s">
        <v>37</v>
      </c>
      <c r="H159" s="9" t="s">
        <v>553</v>
      </c>
      <c r="I159" s="9"/>
    </row>
    <row r="160" spans="1:9">
      <c r="A160" s="107">
        <f>'Onderwijs en begeleiding'!A79</f>
        <v>0</v>
      </c>
      <c r="B160" s="118" t="str">
        <f>IF('Onderwijs en begeleiding'!C79="x",Score_niet,IF('Onderwijs en begeleiding'!D79="x",Score_enigszins,IF('Onderwijs en begeleiding'!E79="x",Score_grotendeels,IF('Onderwijs en begeleiding'!F79="x",Score_volledig,""))))</f>
        <v/>
      </c>
      <c r="C160" s="118" t="str">
        <f>IF('Onderwijs en begeleiding'!G79="x",Score_niet_belangrijk,IF('Onderwijs en begeleiding'!H79="x",Score_beetje_belangrijk,IF('Onderwijs en begeleiding'!I79="x",Score_belangrijk,"")))</f>
        <v/>
      </c>
      <c r="D160" s="115" t="str">
        <f>IF('Onderwijs en begeleiding'!J79="x",1,"")</f>
        <v/>
      </c>
      <c r="E160" s="119" t="str">
        <f>IF(ISBLANK('Onderwijs en begeleiding'!K79),"",'Onderwijs en begeleiding'!K79)</f>
        <v/>
      </c>
      <c r="F160" s="115" t="str">
        <f t="shared" si="2"/>
        <v/>
      </c>
      <c r="G160" s="9" t="s">
        <v>38</v>
      </c>
      <c r="H160" s="9" t="s">
        <v>554</v>
      </c>
      <c r="I160" s="9"/>
    </row>
    <row r="161" spans="1:9">
      <c r="A161" s="107" t="str">
        <f>'Onderwijs en begeleiding'!A80</f>
        <v>3.21</v>
      </c>
      <c r="B161" s="118" t="str">
        <f>IF('Onderwijs en begeleiding'!C80="x",Score_niet,IF('Onderwijs en begeleiding'!D80="x",Score_enigszins,IF('Onderwijs en begeleiding'!E80="x",Score_grotendeels,IF('Onderwijs en begeleiding'!F80="x",Score_volledig,""))))</f>
        <v/>
      </c>
      <c r="C161" s="118" t="str">
        <f>IF('Onderwijs en begeleiding'!G80="x",Score_niet_belangrijk,IF('Onderwijs en begeleiding'!H80="x",Score_beetje_belangrijk,IF('Onderwijs en begeleiding'!I80="x",Score_belangrijk,"")))</f>
        <v/>
      </c>
      <c r="D161" s="115" t="str">
        <f>IF('Onderwijs en begeleiding'!J80="x",1,"")</f>
        <v/>
      </c>
      <c r="E161" s="119" t="str">
        <f>IF(ISBLANK('Onderwijs en begeleiding'!K80),"",'Onderwijs en begeleiding'!K80)</f>
        <v/>
      </c>
      <c r="F161" s="115" t="str">
        <f t="shared" si="2"/>
        <v/>
      </c>
      <c r="G161" s="9" t="s">
        <v>39</v>
      </c>
      <c r="H161" s="9" t="s">
        <v>39</v>
      </c>
      <c r="I161" s="9"/>
    </row>
    <row r="162" spans="1:9">
      <c r="A162" s="107" t="str">
        <f>'Onderwijs en begeleiding'!A81</f>
        <v>*</v>
      </c>
      <c r="B162" s="118" t="str">
        <f>IF('Onderwijs en begeleiding'!C81="x",Score_niet,IF('Onderwijs en begeleiding'!D81="x",Score_enigszins,IF('Onderwijs en begeleiding'!E81="x",Score_grotendeels,IF('Onderwijs en begeleiding'!F81="x",Score_volledig,""))))</f>
        <v/>
      </c>
      <c r="C162" s="118" t="str">
        <f>IF('Onderwijs en begeleiding'!G81="x",Score_niet_belangrijk,IF('Onderwijs en begeleiding'!H81="x",Score_beetje_belangrijk,IF('Onderwijs en begeleiding'!I81="x",Score_belangrijk,"")))</f>
        <v/>
      </c>
      <c r="D162" s="115" t="str">
        <f>IF('Onderwijs en begeleiding'!J81="x",1,"")</f>
        <v/>
      </c>
      <c r="E162" s="119" t="str">
        <f>IF(ISBLANK('Onderwijs en begeleiding'!K81),"",'Onderwijs en begeleiding'!K81)</f>
        <v/>
      </c>
      <c r="F162" s="115" t="str">
        <f t="shared" si="2"/>
        <v/>
      </c>
      <c r="G162" s="9" t="s">
        <v>40</v>
      </c>
      <c r="H162" s="9" t="s">
        <v>555</v>
      </c>
      <c r="I162" s="9" t="s">
        <v>523</v>
      </c>
    </row>
    <row r="163" spans="1:9">
      <c r="A163" s="107" t="str">
        <f>'Onderwijs en begeleiding'!A82</f>
        <v>*</v>
      </c>
      <c r="B163" s="118" t="str">
        <f>IF('Onderwijs en begeleiding'!C82="x",Score_niet,IF('Onderwijs en begeleiding'!D82="x",Score_enigszins,IF('Onderwijs en begeleiding'!E82="x",Score_grotendeels,IF('Onderwijs en begeleiding'!F82="x",Score_volledig,""))))</f>
        <v/>
      </c>
      <c r="C163" s="118" t="str">
        <f>IF('Onderwijs en begeleiding'!G82="x",Score_niet_belangrijk,IF('Onderwijs en begeleiding'!H82="x",Score_beetje_belangrijk,IF('Onderwijs en begeleiding'!I82="x",Score_belangrijk,"")))</f>
        <v/>
      </c>
      <c r="D163" s="115" t="str">
        <f>IF('Onderwijs en begeleiding'!J82="x",1,"")</f>
        <v/>
      </c>
      <c r="E163" s="119" t="str">
        <f>IF(ISBLANK('Onderwijs en begeleiding'!K82),"",'Onderwijs en begeleiding'!K82)</f>
        <v/>
      </c>
      <c r="F163" s="115" t="str">
        <f t="shared" si="2"/>
        <v/>
      </c>
      <c r="G163" s="9" t="s">
        <v>41</v>
      </c>
      <c r="H163" s="9" t="s">
        <v>556</v>
      </c>
      <c r="I163" s="9" t="s">
        <v>523</v>
      </c>
    </row>
    <row r="164" spans="1:9">
      <c r="A164" s="107" t="str">
        <f>'Onderwijs en begeleiding'!A83</f>
        <v>*</v>
      </c>
      <c r="B164" s="118" t="str">
        <f>IF('Onderwijs en begeleiding'!C83="x",Score_niet,IF('Onderwijs en begeleiding'!D83="x",Score_enigszins,IF('Onderwijs en begeleiding'!E83="x",Score_grotendeels,IF('Onderwijs en begeleiding'!F83="x",Score_volledig,""))))</f>
        <v/>
      </c>
      <c r="C164" s="118" t="str">
        <f>IF('Onderwijs en begeleiding'!G83="x",Score_niet_belangrijk,IF('Onderwijs en begeleiding'!H83="x",Score_beetje_belangrijk,IF('Onderwijs en begeleiding'!I83="x",Score_belangrijk,"")))</f>
        <v/>
      </c>
      <c r="D164" s="115" t="str">
        <f>IF('Onderwijs en begeleiding'!J83="x",1,"")</f>
        <v/>
      </c>
      <c r="E164" s="119" t="str">
        <f>IF(ISBLANK('Onderwijs en begeleiding'!K83),"",'Onderwijs en begeleiding'!K83)</f>
        <v/>
      </c>
      <c r="F164" s="115" t="str">
        <f t="shared" si="2"/>
        <v/>
      </c>
      <c r="G164" s="9" t="s">
        <v>42</v>
      </c>
      <c r="H164" s="9" t="s">
        <v>557</v>
      </c>
      <c r="I164" s="9"/>
    </row>
    <row r="165" spans="1:9">
      <c r="A165" s="107" t="str">
        <f>'Onderwijs en begeleiding'!A84</f>
        <v>*</v>
      </c>
      <c r="B165" s="118" t="str">
        <f>IF('Onderwijs en begeleiding'!C84="x",Score_niet,IF('Onderwijs en begeleiding'!D84="x",Score_enigszins,IF('Onderwijs en begeleiding'!E84="x",Score_grotendeels,IF('Onderwijs en begeleiding'!F84="x",Score_volledig,""))))</f>
        <v/>
      </c>
      <c r="C165" s="118" t="str">
        <f>IF('Onderwijs en begeleiding'!G84="x",Score_niet_belangrijk,IF('Onderwijs en begeleiding'!H84="x",Score_beetje_belangrijk,IF('Onderwijs en begeleiding'!I84="x",Score_belangrijk,"")))</f>
        <v/>
      </c>
      <c r="D165" s="115" t="str">
        <f>IF('Onderwijs en begeleiding'!J84="x",1,"")</f>
        <v/>
      </c>
      <c r="E165" s="119" t="str">
        <f>IF(ISBLANK('Onderwijs en begeleiding'!K84),"",'Onderwijs en begeleiding'!K84)</f>
        <v/>
      </c>
      <c r="F165" s="115" t="str">
        <f t="shared" si="2"/>
        <v/>
      </c>
      <c r="G165" s="11" t="s">
        <v>43</v>
      </c>
      <c r="H165" s="11" t="s">
        <v>43</v>
      </c>
      <c r="I165" s="9"/>
    </row>
    <row r="166" spans="1:9">
      <c r="A166" s="107" t="str">
        <f>'Onderwijs en begeleiding'!A85</f>
        <v>*</v>
      </c>
      <c r="B166" s="118" t="str">
        <f>IF('Onderwijs en begeleiding'!C85="x",Score_niet,IF('Onderwijs en begeleiding'!D85="x",Score_enigszins,IF('Onderwijs en begeleiding'!E85="x",Score_grotendeels,IF('Onderwijs en begeleiding'!F85="x",Score_volledig,""))))</f>
        <v/>
      </c>
      <c r="C166" s="118" t="str">
        <f>IF('Onderwijs en begeleiding'!G85="x",Score_niet_belangrijk,IF('Onderwijs en begeleiding'!H85="x",Score_beetje_belangrijk,IF('Onderwijs en begeleiding'!I85="x",Score_belangrijk,"")))</f>
        <v/>
      </c>
      <c r="D166" s="115" t="str">
        <f>IF('Onderwijs en begeleiding'!J85="x",1,"")</f>
        <v/>
      </c>
      <c r="E166" s="119" t="str">
        <f>IF(ISBLANK('Onderwijs en begeleiding'!K85),"",'Onderwijs en begeleiding'!K85)</f>
        <v/>
      </c>
      <c r="F166" s="115" t="str">
        <f t="shared" si="2"/>
        <v/>
      </c>
      <c r="G166" s="9" t="s">
        <v>216</v>
      </c>
      <c r="H166" s="9" t="s">
        <v>558</v>
      </c>
      <c r="I166" s="9"/>
    </row>
    <row r="167" spans="1:9">
      <c r="A167" s="107" t="str">
        <f>'Onderwijs en begeleiding'!A86</f>
        <v>3.22</v>
      </c>
      <c r="B167" s="118" t="str">
        <f>IF('Onderwijs en begeleiding'!C86="x",Score_niet,IF('Onderwijs en begeleiding'!D86="x",Score_enigszins,IF('Onderwijs en begeleiding'!E86="x",Score_grotendeels,IF('Onderwijs en begeleiding'!F86="x",Score_volledig,""))))</f>
        <v/>
      </c>
      <c r="C167" s="118" t="str">
        <f>IF('Onderwijs en begeleiding'!G86="x",Score_niet_belangrijk,IF('Onderwijs en begeleiding'!H86="x",Score_beetje_belangrijk,IF('Onderwijs en begeleiding'!I86="x",Score_belangrijk,"")))</f>
        <v/>
      </c>
      <c r="D167" s="115" t="str">
        <f>IF('Onderwijs en begeleiding'!J86="x",1,"")</f>
        <v/>
      </c>
      <c r="E167" s="119" t="str">
        <f>IF(ISBLANK('Onderwijs en begeleiding'!K86),"",'Onderwijs en begeleiding'!K86)</f>
        <v/>
      </c>
      <c r="F167" s="115" t="str">
        <f t="shared" si="2"/>
        <v/>
      </c>
      <c r="G167" s="9" t="s">
        <v>11</v>
      </c>
      <c r="H167" s="9" t="s">
        <v>11</v>
      </c>
      <c r="I167" s="9" t="s">
        <v>523</v>
      </c>
    </row>
    <row r="168" spans="1:9">
      <c r="A168" s="107" t="str">
        <f>'Onderwijs en begeleiding'!A87</f>
        <v>3.23</v>
      </c>
      <c r="B168" s="118" t="str">
        <f>IF('Onderwijs en begeleiding'!C87="x",Score_niet,IF('Onderwijs en begeleiding'!D87="x",Score_enigszins,IF('Onderwijs en begeleiding'!E87="x",Score_grotendeels,IF('Onderwijs en begeleiding'!F87="x",Score_volledig,""))))</f>
        <v/>
      </c>
      <c r="C168" s="118" t="str">
        <f>IF('Onderwijs en begeleiding'!G87="x",Score_niet_belangrijk,IF('Onderwijs en begeleiding'!H87="x",Score_beetje_belangrijk,IF('Onderwijs en begeleiding'!I87="x",Score_belangrijk,"")))</f>
        <v/>
      </c>
      <c r="D168" s="115" t="str">
        <f>IF('Onderwijs en begeleiding'!J87="x",1,"")</f>
        <v/>
      </c>
      <c r="E168" s="119" t="str">
        <f>IF(ISBLANK('Onderwijs en begeleiding'!K87),"",'Onderwijs en begeleiding'!K87)</f>
        <v/>
      </c>
      <c r="F168" s="115" t="str">
        <f t="shared" si="2"/>
        <v/>
      </c>
      <c r="G168" s="9" t="s">
        <v>12</v>
      </c>
      <c r="H168" s="9" t="s">
        <v>12</v>
      </c>
      <c r="I168" s="9" t="s">
        <v>523</v>
      </c>
    </row>
    <row r="169" spans="1:9">
      <c r="A169" s="107" t="str">
        <f>'Onderwijs en begeleiding'!A88</f>
        <v>3.24</v>
      </c>
      <c r="B169" s="118" t="str">
        <f>IF('Onderwijs en begeleiding'!C88="x",Score_niet,IF('Onderwijs en begeleiding'!D88="x",Score_enigszins,IF('Onderwijs en begeleiding'!E88="x",Score_grotendeels,IF('Onderwijs en begeleiding'!F88="x",Score_volledig,""))))</f>
        <v/>
      </c>
      <c r="C169" s="118" t="str">
        <f>IF('Onderwijs en begeleiding'!G88="x",Score_niet_belangrijk,IF('Onderwijs en begeleiding'!H88="x",Score_beetje_belangrijk,IF('Onderwijs en begeleiding'!I88="x",Score_belangrijk,"")))</f>
        <v/>
      </c>
      <c r="D169" s="115" t="str">
        <f>IF('Onderwijs en begeleiding'!J88="x",1,"")</f>
        <v/>
      </c>
      <c r="E169" s="119" t="str">
        <f>IF(ISBLANK('Onderwijs en begeleiding'!K88),"",'Onderwijs en begeleiding'!K88)</f>
        <v/>
      </c>
      <c r="F169" s="115" t="str">
        <f t="shared" si="2"/>
        <v/>
      </c>
      <c r="G169" s="9" t="s">
        <v>13</v>
      </c>
      <c r="H169" s="9" t="s">
        <v>13</v>
      </c>
      <c r="I169" s="9" t="s">
        <v>523</v>
      </c>
    </row>
    <row r="170" spans="1:9">
      <c r="A170" s="107" t="str">
        <f>'Onderwijs en begeleiding'!A89</f>
        <v>3.25</v>
      </c>
      <c r="B170" s="118" t="str">
        <f>IF('Onderwijs en begeleiding'!C89="x",Score_niet,IF('Onderwijs en begeleiding'!D89="x",Score_enigszins,IF('Onderwijs en begeleiding'!E89="x",Score_grotendeels,IF('Onderwijs en begeleiding'!F89="x",Score_volledig,""))))</f>
        <v/>
      </c>
      <c r="C170" s="118" t="str">
        <f>IF('Onderwijs en begeleiding'!G89="x",Score_niet_belangrijk,IF('Onderwijs en begeleiding'!H89="x",Score_beetje_belangrijk,IF('Onderwijs en begeleiding'!I89="x",Score_belangrijk,"")))</f>
        <v/>
      </c>
      <c r="D170" s="115" t="str">
        <f>IF('Onderwijs en begeleiding'!J89="x",1,"")</f>
        <v/>
      </c>
      <c r="E170" s="119" t="str">
        <f>IF(ISBLANK('Onderwijs en begeleiding'!K89),"",'Onderwijs en begeleiding'!K89)</f>
        <v/>
      </c>
      <c r="F170" s="115" t="str">
        <f t="shared" si="2"/>
        <v/>
      </c>
      <c r="G170" s="9" t="s">
        <v>14</v>
      </c>
      <c r="H170" s="9" t="s">
        <v>14</v>
      </c>
      <c r="I170" s="9" t="s">
        <v>523</v>
      </c>
    </row>
    <row r="171" spans="1:9">
      <c r="A171" s="107" t="str">
        <f>'Onderwijs en begeleiding'!A90</f>
        <v>3.26</v>
      </c>
      <c r="B171" s="118" t="str">
        <f>IF('Onderwijs en begeleiding'!C90="x",Score_niet,IF('Onderwijs en begeleiding'!D90="x",Score_enigszins,IF('Onderwijs en begeleiding'!E90="x",Score_grotendeels,IF('Onderwijs en begeleiding'!F90="x",Score_volledig,""))))</f>
        <v/>
      </c>
      <c r="C171" s="118" t="str">
        <f>IF('Onderwijs en begeleiding'!G90="x",Score_niet_belangrijk,IF('Onderwijs en begeleiding'!H90="x",Score_beetje_belangrijk,IF('Onderwijs en begeleiding'!I90="x",Score_belangrijk,"")))</f>
        <v/>
      </c>
      <c r="D171" s="115" t="str">
        <f>IF('Onderwijs en begeleiding'!J90="x",1,"")</f>
        <v/>
      </c>
      <c r="E171" s="119" t="str">
        <f>IF(ISBLANK('Onderwijs en begeleiding'!K90),"",'Onderwijs en begeleiding'!K90)</f>
        <v/>
      </c>
      <c r="F171" s="115" t="str">
        <f t="shared" si="2"/>
        <v/>
      </c>
      <c r="G171" s="9" t="s">
        <v>15</v>
      </c>
      <c r="H171" s="9" t="s">
        <v>15</v>
      </c>
      <c r="I171" s="9" t="s">
        <v>523</v>
      </c>
    </row>
    <row r="172" spans="1:9">
      <c r="A172" s="107" t="str">
        <f>'Onderwijs en begeleiding'!A91</f>
        <v>*</v>
      </c>
      <c r="B172" s="118" t="str">
        <f>IF('Onderwijs en begeleiding'!C91="x",Score_niet,IF('Onderwijs en begeleiding'!D91="x",Score_enigszins,IF('Onderwijs en begeleiding'!E91="x",Score_grotendeels,IF('Onderwijs en begeleiding'!F91="x",Score_volledig,""))))</f>
        <v/>
      </c>
      <c r="C172" s="118" t="str">
        <f>IF('Onderwijs en begeleiding'!G91="x",Score_niet_belangrijk,IF('Onderwijs en begeleiding'!H91="x",Score_beetje_belangrijk,IF('Onderwijs en begeleiding'!I91="x",Score_belangrijk,"")))</f>
        <v/>
      </c>
      <c r="D172" s="115" t="str">
        <f>IF('Onderwijs en begeleiding'!J91="x",1,"")</f>
        <v/>
      </c>
      <c r="E172" s="119" t="str">
        <f>IF(ISBLANK('Onderwijs en begeleiding'!K91),"",'Onderwijs en begeleiding'!K91)</f>
        <v/>
      </c>
      <c r="F172" s="115" t="str">
        <f t="shared" si="2"/>
        <v/>
      </c>
      <c r="G172" s="9" t="s">
        <v>16</v>
      </c>
      <c r="H172" s="9" t="s">
        <v>16</v>
      </c>
      <c r="I172" s="9" t="s">
        <v>523</v>
      </c>
    </row>
    <row r="173" spans="1:9">
      <c r="A173" s="107" t="str">
        <f>'Onderwijs en begeleiding'!A92</f>
        <v>*</v>
      </c>
      <c r="B173" s="118" t="str">
        <f>IF('Onderwijs en begeleiding'!C92="x",Score_niet,IF('Onderwijs en begeleiding'!D92="x",Score_enigszins,IF('Onderwijs en begeleiding'!E92="x",Score_grotendeels,IF('Onderwijs en begeleiding'!F92="x",Score_volledig,""))))</f>
        <v/>
      </c>
      <c r="C173" s="118" t="str">
        <f>IF('Onderwijs en begeleiding'!G92="x",Score_niet_belangrijk,IF('Onderwijs en begeleiding'!H92="x",Score_beetje_belangrijk,IF('Onderwijs en begeleiding'!I92="x",Score_belangrijk,"")))</f>
        <v/>
      </c>
      <c r="D173" s="115" t="str">
        <f>IF('Onderwijs en begeleiding'!J92="x",1,"")</f>
        <v/>
      </c>
      <c r="E173" s="119" t="str">
        <f>IF(ISBLANK('Onderwijs en begeleiding'!K92),"",'Onderwijs en begeleiding'!K92)</f>
        <v/>
      </c>
      <c r="F173" s="115" t="str">
        <f t="shared" si="2"/>
        <v/>
      </c>
      <c r="G173" s="9" t="s">
        <v>17</v>
      </c>
      <c r="H173" s="9" t="s">
        <v>17</v>
      </c>
      <c r="I173" s="9" t="s">
        <v>523</v>
      </c>
    </row>
    <row r="174" spans="1:9">
      <c r="A174" s="107" t="str">
        <f>'Onderwijs en begeleiding'!A93</f>
        <v>3.27</v>
      </c>
      <c r="B174" s="118" t="str">
        <f>IF('Onderwijs en begeleiding'!C93="x",Score_niet,IF('Onderwijs en begeleiding'!D93="x",Score_enigszins,IF('Onderwijs en begeleiding'!E93="x",Score_grotendeels,IF('Onderwijs en begeleiding'!F93="x",Score_volledig,""))))</f>
        <v/>
      </c>
      <c r="C174" s="118" t="str">
        <f>IF('Onderwijs en begeleiding'!G93="x",Score_niet_belangrijk,IF('Onderwijs en begeleiding'!H93="x",Score_beetje_belangrijk,IF('Onderwijs en begeleiding'!I93="x",Score_belangrijk,"")))</f>
        <v/>
      </c>
      <c r="D174" s="115" t="str">
        <f>IF('Onderwijs en begeleiding'!J93="x",1,"")</f>
        <v/>
      </c>
      <c r="E174" s="119" t="str">
        <f>IF(ISBLANK('Onderwijs en begeleiding'!K93),"",'Onderwijs en begeleiding'!K93)</f>
        <v/>
      </c>
      <c r="F174" s="115" t="str">
        <f t="shared" si="2"/>
        <v/>
      </c>
      <c r="G174" s="9" t="s">
        <v>18</v>
      </c>
      <c r="H174" s="9" t="s">
        <v>18</v>
      </c>
      <c r="I174" s="9" t="s">
        <v>523</v>
      </c>
    </row>
    <row r="175" spans="1:9">
      <c r="A175" s="107"/>
      <c r="B175" s="118" t="str">
        <f>IF('Onderwijs en begeleiding'!C94="x",Score_niet,IF('Onderwijs en begeleiding'!D94="x",Score_enigszins,IF('Onderwijs en begeleiding'!E94="x",Score_grotendeels,IF('Onderwijs en begeleiding'!F94="x",Score_volledig,""))))</f>
        <v/>
      </c>
      <c r="C175" s="118" t="str">
        <f>IF('Onderwijs en begeleiding'!G94="x",Score_niet_belangrijk,IF('Onderwijs en begeleiding'!H94="x",Score_beetje_belangrijk,IF('Onderwijs en begeleiding'!I94="x",Score_belangrijk,"")))</f>
        <v/>
      </c>
      <c r="D175" s="115" t="str">
        <f>IF('Onderwijs en begeleiding'!J94="x",1,"")</f>
        <v/>
      </c>
      <c r="E175" s="119" t="str">
        <f>IF(ISBLANK('Onderwijs en begeleiding'!K94),"",'Onderwijs en begeleiding'!K94)</f>
        <v/>
      </c>
      <c r="F175" s="115" t="str">
        <f t="shared" si="2"/>
        <v/>
      </c>
      <c r="G175" s="9"/>
      <c r="H175" s="9"/>
      <c r="I175" s="9"/>
    </row>
    <row r="176" spans="1:9">
      <c r="A176" s="107">
        <f>'Onderwijs en begeleiding'!A95</f>
        <v>0</v>
      </c>
      <c r="B176" s="106" t="str">
        <f>'Onderwijs en begeleiding'!B95</f>
        <v>VERRIJKING BUITEN DE EIGEN GROEP (PLUSGROEP)</v>
      </c>
      <c r="C176" s="118"/>
      <c r="E176" s="119"/>
      <c r="F176" s="115" t="str">
        <f t="shared" si="2"/>
        <v/>
      </c>
      <c r="G176" s="9" t="s">
        <v>44</v>
      </c>
      <c r="H176" s="9" t="s">
        <v>559</v>
      </c>
      <c r="I176" s="9"/>
    </row>
    <row r="177" spans="1:9">
      <c r="A177" s="107" t="str">
        <f>'Onderwijs en begeleiding'!A96</f>
        <v>3.28</v>
      </c>
      <c r="B177" s="118" t="str">
        <f>IF('Onderwijs en begeleiding'!C96="x",Score_niet,IF('Onderwijs en begeleiding'!D96="x",Score_enigszins,IF('Onderwijs en begeleiding'!E96="x",Score_grotendeels,IF('Onderwijs en begeleiding'!F96="x",Score_volledig,""))))</f>
        <v/>
      </c>
      <c r="C177" s="118" t="str">
        <f>IF('Onderwijs en begeleiding'!G96="x",Score_niet_belangrijk,IF('Onderwijs en begeleiding'!H96="x",Score_beetje_belangrijk,IF('Onderwijs en begeleiding'!I96="x",Score_belangrijk,"")))</f>
        <v/>
      </c>
      <c r="D177" s="115" t="str">
        <f>IF('Onderwijs en begeleiding'!J96="x",1,"")</f>
        <v/>
      </c>
      <c r="E177" s="119" t="str">
        <f>IF(ISBLANK('Onderwijs en begeleiding'!K96),"",'Onderwijs en begeleiding'!K96)</f>
        <v>Specificeer - indien van toepassing - per leerjaar: Binnen- of buitenschools</v>
      </c>
      <c r="F177" s="115" t="str">
        <f t="shared" si="2"/>
        <v/>
      </c>
      <c r="G177" s="9" t="s">
        <v>45</v>
      </c>
      <c r="H177" s="9" t="s">
        <v>45</v>
      </c>
      <c r="I177" s="9"/>
    </row>
    <row r="178" spans="1:9">
      <c r="A178" s="107" t="str">
        <f>'Onderwijs en begeleiding'!A97</f>
        <v>*</v>
      </c>
      <c r="B178" s="118" t="str">
        <f>IF('Onderwijs en begeleiding'!C97="x",Score_niet,IF('Onderwijs en begeleiding'!D97="x",Score_enigszins,IF('Onderwijs en begeleiding'!E97="x",Score_grotendeels,IF('Onderwijs en begeleiding'!F97="x",Score_volledig,""))))</f>
        <v/>
      </c>
      <c r="C178" s="118" t="str">
        <f>IF('Onderwijs en begeleiding'!G97="x",Score_niet_belangrijk,IF('Onderwijs en begeleiding'!H97="x",Score_beetje_belangrijk,IF('Onderwijs en begeleiding'!I97="x",Score_belangrijk,"")))</f>
        <v/>
      </c>
      <c r="D178" s="115" t="str">
        <f>IF('Onderwijs en begeleiding'!J97="x",1,"")</f>
        <v/>
      </c>
      <c r="E178" s="119" t="str">
        <f>IF(ISBLANK('Onderwijs en begeleiding'!K97),"",'Onderwijs en begeleiding'!K97)</f>
        <v/>
      </c>
      <c r="F178" s="115" t="str">
        <f t="shared" si="2"/>
        <v/>
      </c>
      <c r="G178" s="9" t="s">
        <v>46</v>
      </c>
      <c r="H178" s="12" t="s">
        <v>513</v>
      </c>
      <c r="I178" s="9" t="s">
        <v>523</v>
      </c>
    </row>
    <row r="179" spans="1:9">
      <c r="A179" s="107" t="str">
        <f>'Onderwijs en begeleiding'!A98</f>
        <v>*</v>
      </c>
      <c r="B179" s="118" t="str">
        <f>IF('Onderwijs en begeleiding'!C98="x",Score_niet,IF('Onderwijs en begeleiding'!D98="x",Score_enigszins,IF('Onderwijs en begeleiding'!E98="x",Score_grotendeels,IF('Onderwijs en begeleiding'!F98="x",Score_volledig,""))))</f>
        <v/>
      </c>
      <c r="C179" s="118" t="str">
        <f>IF('Onderwijs en begeleiding'!G98="x",Score_niet_belangrijk,IF('Onderwijs en begeleiding'!H98="x",Score_beetje_belangrijk,IF('Onderwijs en begeleiding'!I98="x",Score_belangrijk,"")))</f>
        <v/>
      </c>
      <c r="D179" s="115" t="str">
        <f>IF('Onderwijs en begeleiding'!J98="x",1,"")</f>
        <v/>
      </c>
      <c r="E179" s="119" t="str">
        <f>IF(ISBLANK('Onderwijs en begeleiding'!K98),"",'Onderwijs en begeleiding'!K98)</f>
        <v/>
      </c>
      <c r="F179" s="115" t="str">
        <f t="shared" si="2"/>
        <v/>
      </c>
      <c r="G179" s="9" t="s">
        <v>47</v>
      </c>
      <c r="H179" s="12" t="s">
        <v>563</v>
      </c>
      <c r="I179" s="9" t="s">
        <v>523</v>
      </c>
    </row>
    <row r="180" spans="1:9">
      <c r="A180" s="107" t="str">
        <f>'Onderwijs en begeleiding'!A99</f>
        <v>*</v>
      </c>
      <c r="B180" s="118" t="str">
        <f>IF('Onderwijs en begeleiding'!C99="x",Score_niet,IF('Onderwijs en begeleiding'!D99="x",Score_enigszins,IF('Onderwijs en begeleiding'!E99="x",Score_grotendeels,IF('Onderwijs en begeleiding'!F99="x",Score_volledig,""))))</f>
        <v/>
      </c>
      <c r="C180" s="118" t="str">
        <f>IF('Onderwijs en begeleiding'!G99="x",Score_niet_belangrijk,IF('Onderwijs en begeleiding'!H99="x",Score_beetje_belangrijk,IF('Onderwijs en begeleiding'!I99="x",Score_belangrijk,"")))</f>
        <v/>
      </c>
      <c r="D180" s="115" t="str">
        <f>IF('Onderwijs en begeleiding'!J99="x",1,"")</f>
        <v/>
      </c>
      <c r="E180" s="119" t="str">
        <f>IF(ISBLANK('Onderwijs en begeleiding'!K99),"",'Onderwijs en begeleiding'!K99)</f>
        <v/>
      </c>
      <c r="F180" s="115" t="str">
        <f t="shared" si="2"/>
        <v/>
      </c>
      <c r="G180" s="9" t="s">
        <v>48</v>
      </c>
      <c r="H180" s="12" t="s">
        <v>562</v>
      </c>
      <c r="I180" s="9" t="s">
        <v>523</v>
      </c>
    </row>
    <row r="181" spans="1:9">
      <c r="A181" s="107" t="str">
        <f>'Onderwijs en begeleiding'!A100</f>
        <v>*</v>
      </c>
      <c r="B181" s="118" t="str">
        <f>IF('Onderwijs en begeleiding'!C100="x",Score_niet,IF('Onderwijs en begeleiding'!D100="x",Score_enigszins,IF('Onderwijs en begeleiding'!E100="x",Score_grotendeels,IF('Onderwijs en begeleiding'!F100="x",Score_volledig,""))))</f>
        <v/>
      </c>
      <c r="C181" s="118" t="str">
        <f>IF('Onderwijs en begeleiding'!G100="x",Score_niet_belangrijk,IF('Onderwijs en begeleiding'!H100="x",Score_beetje_belangrijk,IF('Onderwijs en begeleiding'!I100="x",Score_belangrijk,"")))</f>
        <v/>
      </c>
      <c r="D181" s="115" t="str">
        <f>IF('Onderwijs en begeleiding'!J100="x",1,"")</f>
        <v/>
      </c>
      <c r="E181" s="119" t="str">
        <f>IF(ISBLANK('Onderwijs en begeleiding'!K100),"",'Onderwijs en begeleiding'!K100)</f>
        <v/>
      </c>
      <c r="F181" s="115" t="str">
        <f t="shared" si="2"/>
        <v/>
      </c>
      <c r="G181" s="9" t="s">
        <v>49</v>
      </c>
      <c r="H181" s="12" t="s">
        <v>564</v>
      </c>
      <c r="I181" s="9" t="s">
        <v>523</v>
      </c>
    </row>
    <row r="182" spans="1:9">
      <c r="A182" s="107" t="str">
        <f>'Onderwijs en begeleiding'!A101</f>
        <v>*</v>
      </c>
      <c r="B182" s="118" t="str">
        <f>IF('Onderwijs en begeleiding'!C101="x",Score_niet,IF('Onderwijs en begeleiding'!D101="x",Score_enigszins,IF('Onderwijs en begeleiding'!E101="x",Score_grotendeels,IF('Onderwijs en begeleiding'!F101="x",Score_volledig,""))))</f>
        <v/>
      </c>
      <c r="C182" s="118" t="str">
        <f>IF('Onderwijs en begeleiding'!G101="x",Score_niet_belangrijk,IF('Onderwijs en begeleiding'!H101="x",Score_beetje_belangrijk,IF('Onderwijs en begeleiding'!I101="x",Score_belangrijk,"")))</f>
        <v/>
      </c>
      <c r="D182" s="115" t="str">
        <f>IF('Onderwijs en begeleiding'!J101="x",1,"")</f>
        <v/>
      </c>
      <c r="E182" s="119" t="str">
        <f>IF(ISBLANK('Onderwijs en begeleiding'!K101),"",'Onderwijs en begeleiding'!K101)</f>
        <v/>
      </c>
      <c r="F182" s="115" t="str">
        <f t="shared" si="2"/>
        <v/>
      </c>
      <c r="G182" s="9" t="s">
        <v>50</v>
      </c>
      <c r="H182" s="9" t="s">
        <v>560</v>
      </c>
      <c r="I182" s="9"/>
    </row>
    <row r="183" spans="1:9">
      <c r="A183" s="107" t="str">
        <f>'Onderwijs en begeleiding'!A102</f>
        <v>*</v>
      </c>
      <c r="B183" s="118" t="str">
        <f>IF('Onderwijs en begeleiding'!C102="x",Score_niet,IF('Onderwijs en begeleiding'!D102="x",Score_enigszins,IF('Onderwijs en begeleiding'!E102="x",Score_grotendeels,IF('Onderwijs en begeleiding'!F102="x",Score_volledig,""))))</f>
        <v/>
      </c>
      <c r="C183" s="118" t="str">
        <f>IF('Onderwijs en begeleiding'!G102="x",Score_niet_belangrijk,IF('Onderwijs en begeleiding'!H102="x",Score_beetje_belangrijk,IF('Onderwijs en begeleiding'!I102="x",Score_belangrijk,"")))</f>
        <v/>
      </c>
      <c r="D183" s="115" t="str">
        <f>IF('Onderwijs en begeleiding'!J102="x",1,"")</f>
        <v/>
      </c>
      <c r="E183" s="119" t="str">
        <f>IF(ISBLANK('Onderwijs en begeleiding'!K102),"",'Onderwijs en begeleiding'!K102)</f>
        <v/>
      </c>
      <c r="F183" s="115" t="str">
        <f t="shared" si="2"/>
        <v/>
      </c>
      <c r="G183" s="9" t="s">
        <v>51</v>
      </c>
      <c r="H183" s="9" t="s">
        <v>561</v>
      </c>
      <c r="I183" s="9"/>
    </row>
    <row r="184" spans="1:9">
      <c r="A184" s="107" t="str">
        <f>'Onderwijs en begeleiding'!A103</f>
        <v>*</v>
      </c>
      <c r="B184" s="118" t="str">
        <f>IF('Onderwijs en begeleiding'!C103="x",Score_niet,IF('Onderwijs en begeleiding'!D103="x",Score_enigszins,IF('Onderwijs en begeleiding'!E103="x",Score_grotendeels,IF('Onderwijs en begeleiding'!F103="x",Score_volledig,""))))</f>
        <v/>
      </c>
      <c r="C184" s="118" t="str">
        <f>IF('Onderwijs en begeleiding'!G103="x",Score_niet_belangrijk,IF('Onderwijs en begeleiding'!H103="x",Score_beetje_belangrijk,IF('Onderwijs en begeleiding'!I103="x",Score_belangrijk,"")))</f>
        <v/>
      </c>
      <c r="D184" s="115" t="str">
        <f>IF('Onderwijs en begeleiding'!J103="x",1,"")</f>
        <v/>
      </c>
      <c r="E184" s="119" t="str">
        <f>IF(ISBLANK('Onderwijs en begeleiding'!K103),"",'Onderwijs en begeleiding'!K103)</f>
        <v/>
      </c>
      <c r="F184" s="115" t="str">
        <f t="shared" si="2"/>
        <v/>
      </c>
      <c r="G184" s="9" t="s">
        <v>52</v>
      </c>
      <c r="H184" s="9" t="s">
        <v>52</v>
      </c>
      <c r="I184" s="9"/>
    </row>
    <row r="185" spans="1:9">
      <c r="A185" s="107" t="str">
        <f>'Onderwijs en begeleiding'!A104</f>
        <v>*</v>
      </c>
      <c r="B185" s="118" t="str">
        <f>IF('Onderwijs en begeleiding'!C104="x",Score_niet,IF('Onderwijs en begeleiding'!D104="x",Score_enigszins,IF('Onderwijs en begeleiding'!E104="x",Score_grotendeels,IF('Onderwijs en begeleiding'!F104="x",Score_volledig,""))))</f>
        <v/>
      </c>
      <c r="C185" s="118" t="str">
        <f>IF('Onderwijs en begeleiding'!G104="x",Score_niet_belangrijk,IF('Onderwijs en begeleiding'!H104="x",Score_beetje_belangrijk,IF('Onderwijs en begeleiding'!I104="x",Score_belangrijk,"")))</f>
        <v/>
      </c>
      <c r="D185" s="115" t="str">
        <f>IF('Onderwijs en begeleiding'!J104="x",1,"")</f>
        <v/>
      </c>
      <c r="E185" s="119" t="str">
        <f>IF(ISBLANK('Onderwijs en begeleiding'!K104),"",'Onderwijs en begeleiding'!K104)</f>
        <v/>
      </c>
      <c r="F185" s="115" t="str">
        <f t="shared" si="2"/>
        <v/>
      </c>
      <c r="G185" s="9" t="s">
        <v>53</v>
      </c>
      <c r="H185" s="9" t="s">
        <v>565</v>
      </c>
      <c r="I185" s="9" t="s">
        <v>523</v>
      </c>
    </row>
    <row r="186" spans="1:9">
      <c r="A186" s="107">
        <f>'Onderwijs en begeleiding'!A105</f>
        <v>0</v>
      </c>
      <c r="B186" s="118" t="str">
        <f>IF('Onderwijs en begeleiding'!C105="x",Score_niet,IF('Onderwijs en begeleiding'!D105="x",Score_enigszins,IF('Onderwijs en begeleiding'!E105="x",Score_grotendeels,IF('Onderwijs en begeleiding'!F105="x",Score_volledig,""))))</f>
        <v/>
      </c>
      <c r="C186" s="118" t="str">
        <f>IF('Onderwijs en begeleiding'!G105="x",Score_niet_belangrijk,IF('Onderwijs en begeleiding'!H105="x",Score_beetje_belangrijk,IF('Onderwijs en begeleiding'!I105="x",Score_belangrijk,"")))</f>
        <v/>
      </c>
      <c r="D186" s="115" t="str">
        <f>IF('Onderwijs en begeleiding'!J105="x",1,"")</f>
        <v/>
      </c>
      <c r="E186" s="119" t="str">
        <f>IF(ISBLANK('Onderwijs en begeleiding'!K105),"",'Onderwijs en begeleiding'!K105)</f>
        <v/>
      </c>
      <c r="F186" s="115" t="str">
        <f t="shared" si="2"/>
        <v/>
      </c>
      <c r="G186" s="9" t="s">
        <v>54</v>
      </c>
      <c r="H186" s="9" t="s">
        <v>566</v>
      </c>
      <c r="I186" s="9" t="s">
        <v>523</v>
      </c>
    </row>
    <row r="187" spans="1:9">
      <c r="A187" s="107" t="str">
        <f>'Onderwijs en begeleiding'!A106</f>
        <v>3.29</v>
      </c>
      <c r="B187" s="118" t="str">
        <f>IF('Onderwijs en begeleiding'!C106="x",Score_niet,IF('Onderwijs en begeleiding'!D106="x",Score_enigszins,IF('Onderwijs en begeleiding'!E106="x",Score_grotendeels,IF('Onderwijs en begeleiding'!F106="x",Score_volledig,""))))</f>
        <v/>
      </c>
      <c r="C187" s="118" t="str">
        <f>IF('Onderwijs en begeleiding'!G106="x",Score_niet_belangrijk,IF('Onderwijs en begeleiding'!H106="x",Score_beetje_belangrijk,IF('Onderwijs en begeleiding'!I106="x",Score_belangrijk,"")))</f>
        <v/>
      </c>
      <c r="D187" s="115" t="str">
        <f>IF('Onderwijs en begeleiding'!J106="x",1,"")</f>
        <v/>
      </c>
      <c r="E187" s="119" t="str">
        <f>IF(ISBLANK('Onderwijs en begeleiding'!K106),"",'Onderwijs en begeleiding'!K106)</f>
        <v/>
      </c>
      <c r="F187" s="115" t="str">
        <f t="shared" si="2"/>
        <v/>
      </c>
      <c r="G187" s="9" t="s">
        <v>55</v>
      </c>
      <c r="H187" s="9" t="s">
        <v>567</v>
      </c>
      <c r="I187" s="9" t="s">
        <v>523</v>
      </c>
    </row>
    <row r="188" spans="1:9">
      <c r="A188" s="107" t="str">
        <f>'Onderwijs en begeleiding'!A107</f>
        <v>*</v>
      </c>
      <c r="B188" s="118" t="str">
        <f>IF('Onderwijs en begeleiding'!C107="x",Score_niet,IF('Onderwijs en begeleiding'!D107="x",Score_enigszins,IF('Onderwijs en begeleiding'!E107="x",Score_grotendeels,IF('Onderwijs en begeleiding'!F107="x",Score_volledig,""))))</f>
        <v/>
      </c>
      <c r="C188" s="118" t="str">
        <f>IF('Onderwijs en begeleiding'!G107="x",Score_niet_belangrijk,IF('Onderwijs en begeleiding'!H107="x",Score_beetje_belangrijk,IF('Onderwijs en begeleiding'!I107="x",Score_belangrijk,"")))</f>
        <v/>
      </c>
      <c r="D188" s="115" t="str">
        <f>IF('Onderwijs en begeleiding'!J107="x",1,"")</f>
        <v/>
      </c>
      <c r="E188" s="119" t="str">
        <f>IF(ISBLANK('Onderwijs en begeleiding'!K107),"",'Onderwijs en begeleiding'!K107)</f>
        <v/>
      </c>
      <c r="F188" s="115" t="str">
        <f t="shared" si="2"/>
        <v/>
      </c>
      <c r="G188" s="9" t="s">
        <v>56</v>
      </c>
      <c r="H188" s="9" t="s">
        <v>568</v>
      </c>
      <c r="I188" s="9"/>
    </row>
    <row r="189" spans="1:9">
      <c r="A189" s="107" t="str">
        <f>'Onderwijs en begeleiding'!A108</f>
        <v>*</v>
      </c>
      <c r="B189" s="118" t="str">
        <f>IF('Onderwijs en begeleiding'!C108="x",Score_niet,IF('Onderwijs en begeleiding'!D108="x",Score_enigszins,IF('Onderwijs en begeleiding'!E108="x",Score_grotendeels,IF('Onderwijs en begeleiding'!F108="x",Score_volledig,""))))</f>
        <v/>
      </c>
      <c r="C189" s="118" t="str">
        <f>IF('Onderwijs en begeleiding'!G108="x",Score_niet_belangrijk,IF('Onderwijs en begeleiding'!H108="x",Score_beetje_belangrijk,IF('Onderwijs en begeleiding'!I108="x",Score_belangrijk,"")))</f>
        <v/>
      </c>
      <c r="D189" s="115" t="str">
        <f>IF('Onderwijs en begeleiding'!J108="x",1,"")</f>
        <v/>
      </c>
      <c r="E189" s="119" t="str">
        <f>IF(ISBLANK('Onderwijs en begeleiding'!K108),"",'Onderwijs en begeleiding'!K108)</f>
        <v/>
      </c>
      <c r="F189" s="115" t="str">
        <f t="shared" si="2"/>
        <v/>
      </c>
      <c r="G189" s="9" t="s">
        <v>569</v>
      </c>
      <c r="H189" s="9" t="s">
        <v>570</v>
      </c>
      <c r="I189" s="9"/>
    </row>
    <row r="190" spans="1:9">
      <c r="A190" s="107" t="str">
        <f>'Onderwijs en begeleiding'!A109</f>
        <v>*</v>
      </c>
      <c r="B190" s="118" t="str">
        <f>IF('Onderwijs en begeleiding'!C109="x",Score_niet,IF('Onderwijs en begeleiding'!D109="x",Score_enigszins,IF('Onderwijs en begeleiding'!E109="x",Score_grotendeels,IF('Onderwijs en begeleiding'!F109="x",Score_volledig,""))))</f>
        <v/>
      </c>
      <c r="C190" s="118" t="str">
        <f>IF('Onderwijs en begeleiding'!G109="x",Score_niet_belangrijk,IF('Onderwijs en begeleiding'!H109="x",Score_beetje_belangrijk,IF('Onderwijs en begeleiding'!I109="x",Score_belangrijk,"")))</f>
        <v/>
      </c>
      <c r="D190" s="115" t="str">
        <f>IF('Onderwijs en begeleiding'!J109="x",1,"")</f>
        <v/>
      </c>
      <c r="E190" s="119" t="str">
        <f>IF(ISBLANK('Onderwijs en begeleiding'!K109),"",'Onderwijs en begeleiding'!K109)</f>
        <v/>
      </c>
      <c r="F190" s="115" t="str">
        <f t="shared" si="2"/>
        <v/>
      </c>
      <c r="G190" s="9" t="s">
        <v>19</v>
      </c>
      <c r="H190" s="9" t="s">
        <v>19</v>
      </c>
      <c r="I190" s="9" t="s">
        <v>523</v>
      </c>
    </row>
    <row r="191" spans="1:9">
      <c r="A191" s="107" t="str">
        <f>'Onderwijs en begeleiding'!A110</f>
        <v>3.30</v>
      </c>
      <c r="B191" s="118" t="str">
        <f>IF('Onderwijs en begeleiding'!C110="x",Score_niet,IF('Onderwijs en begeleiding'!D110="x",Score_enigszins,IF('Onderwijs en begeleiding'!E110="x",Score_grotendeels,IF('Onderwijs en begeleiding'!F110="x",Score_volledig,""))))</f>
        <v/>
      </c>
      <c r="C191" s="118" t="str">
        <f>IF('Onderwijs en begeleiding'!G110="x",Score_niet_belangrijk,IF('Onderwijs en begeleiding'!H110="x",Score_beetje_belangrijk,IF('Onderwijs en begeleiding'!I110="x",Score_belangrijk,"")))</f>
        <v/>
      </c>
      <c r="D191" s="115" t="str">
        <f>IF('Onderwijs en begeleiding'!J110="x",1,"")</f>
        <v/>
      </c>
      <c r="E191" s="119" t="str">
        <f>IF(ISBLANK('Onderwijs en begeleiding'!K110),"",'Onderwijs en begeleiding'!K110)</f>
        <v/>
      </c>
      <c r="F191" s="115" t="str">
        <f t="shared" si="2"/>
        <v/>
      </c>
      <c r="G191" s="9" t="s">
        <v>20</v>
      </c>
      <c r="H191" s="9" t="s">
        <v>20</v>
      </c>
      <c r="I191" s="9" t="s">
        <v>523</v>
      </c>
    </row>
    <row r="192" spans="1:9">
      <c r="A192" s="107" t="str">
        <f>'Onderwijs en begeleiding'!A111</f>
        <v>3.31</v>
      </c>
      <c r="B192" s="118" t="str">
        <f>IF('Onderwijs en begeleiding'!C111="x",Score_niet,IF('Onderwijs en begeleiding'!D111="x",Score_enigszins,IF('Onderwijs en begeleiding'!E111="x",Score_grotendeels,IF('Onderwijs en begeleiding'!F111="x",Score_volledig,""))))</f>
        <v/>
      </c>
      <c r="C192" s="118" t="str">
        <f>IF('Onderwijs en begeleiding'!G111="x",Score_niet_belangrijk,IF('Onderwijs en begeleiding'!H111="x",Score_beetje_belangrijk,IF('Onderwijs en begeleiding'!I111="x",Score_belangrijk,"")))</f>
        <v/>
      </c>
      <c r="D192" s="115" t="str">
        <f>IF('Onderwijs en begeleiding'!J111="x",1,"")</f>
        <v/>
      </c>
      <c r="E192" s="119" t="str">
        <f>IF(ISBLANK('Onderwijs en begeleiding'!K111),"",'Onderwijs en begeleiding'!K111)</f>
        <v/>
      </c>
      <c r="F192" s="115" t="str">
        <f t="shared" si="2"/>
        <v/>
      </c>
      <c r="G192" s="9" t="s">
        <v>21</v>
      </c>
      <c r="H192" s="9" t="s">
        <v>21</v>
      </c>
      <c r="I192" s="9" t="s">
        <v>523</v>
      </c>
    </row>
    <row r="193" spans="1:9">
      <c r="A193" s="107" t="str">
        <f>'Onderwijs en begeleiding'!A112</f>
        <v>*</v>
      </c>
      <c r="B193" s="118" t="str">
        <f>IF('Onderwijs en begeleiding'!C112="x",Score_niet,IF('Onderwijs en begeleiding'!D112="x",Score_enigszins,IF('Onderwijs en begeleiding'!E112="x",Score_grotendeels,IF('Onderwijs en begeleiding'!F112="x",Score_volledig,""))))</f>
        <v/>
      </c>
      <c r="C193" s="118" t="str">
        <f>IF('Onderwijs en begeleiding'!G112="x",Score_niet_belangrijk,IF('Onderwijs en begeleiding'!H112="x",Score_beetje_belangrijk,IF('Onderwijs en begeleiding'!I112="x",Score_belangrijk,"")))</f>
        <v/>
      </c>
      <c r="D193" s="115" t="str">
        <f>IF('Onderwijs en begeleiding'!J112="x",1,"")</f>
        <v/>
      </c>
      <c r="E193" s="119" t="str">
        <f>IF(ISBLANK('Onderwijs en begeleiding'!K112),"",'Onderwijs en begeleiding'!K112)</f>
        <v/>
      </c>
      <c r="F193" s="115" t="str">
        <f t="shared" si="2"/>
        <v/>
      </c>
      <c r="G193" s="9" t="s">
        <v>22</v>
      </c>
      <c r="H193" s="9" t="s">
        <v>22</v>
      </c>
      <c r="I193" s="9" t="s">
        <v>523</v>
      </c>
    </row>
    <row r="194" spans="1:9">
      <c r="A194" s="107" t="str">
        <f>'Onderwijs en begeleiding'!A113</f>
        <v>*</v>
      </c>
      <c r="B194" s="118" t="str">
        <f>IF('Onderwijs en begeleiding'!C113="x",Score_niet,IF('Onderwijs en begeleiding'!D113="x",Score_enigszins,IF('Onderwijs en begeleiding'!E113="x",Score_grotendeels,IF('Onderwijs en begeleiding'!F113="x",Score_volledig,""))))</f>
        <v/>
      </c>
      <c r="C194" s="118" t="str">
        <f>IF('Onderwijs en begeleiding'!G113="x",Score_niet_belangrijk,IF('Onderwijs en begeleiding'!H113="x",Score_beetje_belangrijk,IF('Onderwijs en begeleiding'!I113="x",Score_belangrijk,"")))</f>
        <v/>
      </c>
      <c r="D194" s="115" t="str">
        <f>IF('Onderwijs en begeleiding'!J113="x",1,"")</f>
        <v/>
      </c>
      <c r="E194" s="119" t="str">
        <f>IF(ISBLANK('Onderwijs en begeleiding'!K113),"",'Onderwijs en begeleiding'!K113)</f>
        <v/>
      </c>
      <c r="F194" s="115" t="str">
        <f t="shared" si="2"/>
        <v/>
      </c>
      <c r="G194" s="9" t="s">
        <v>23</v>
      </c>
      <c r="H194" s="9" t="s">
        <v>23</v>
      </c>
      <c r="I194" s="9" t="s">
        <v>523</v>
      </c>
    </row>
    <row r="195" spans="1:9">
      <c r="A195" s="107" t="str">
        <f>'Onderwijs en begeleiding'!A114</f>
        <v>*</v>
      </c>
      <c r="B195" s="118" t="str">
        <f>IF('Onderwijs en begeleiding'!C114="x",Score_niet,IF('Onderwijs en begeleiding'!D114="x",Score_enigszins,IF('Onderwijs en begeleiding'!E114="x",Score_grotendeels,IF('Onderwijs en begeleiding'!F114="x",Score_volledig,""))))</f>
        <v/>
      </c>
      <c r="C195" s="118" t="str">
        <f>IF('Onderwijs en begeleiding'!G114="x",Score_niet_belangrijk,IF('Onderwijs en begeleiding'!H114="x",Score_beetje_belangrijk,IF('Onderwijs en begeleiding'!I114="x",Score_belangrijk,"")))</f>
        <v/>
      </c>
      <c r="D195" s="115" t="str">
        <f>IF('Onderwijs en begeleiding'!J114="x",1,"")</f>
        <v/>
      </c>
      <c r="E195" s="119" t="str">
        <f>IF(ISBLANK('Onderwijs en begeleiding'!K114),"",'Onderwijs en begeleiding'!K114)</f>
        <v/>
      </c>
      <c r="F195" s="115" t="str">
        <f t="shared" ref="F195:F258" si="3">IF(C195=Score_belangrijk,IF(AND(B195&lt;&gt;"",B195&lt;Score_volledig),Score_volledig-B195,0),"")</f>
        <v/>
      </c>
      <c r="G195" s="9"/>
      <c r="H195" s="9"/>
      <c r="I195" s="9"/>
    </row>
    <row r="196" spans="1:9">
      <c r="A196" s="107" t="str">
        <f>'Onderwijs en begeleiding'!A115</f>
        <v>3.32</v>
      </c>
      <c r="B196" s="118" t="str">
        <f>IF('Onderwijs en begeleiding'!C115="x",Score_niet,IF('Onderwijs en begeleiding'!D115="x",Score_enigszins,IF('Onderwijs en begeleiding'!E115="x",Score_grotendeels,IF('Onderwijs en begeleiding'!F115="x",Score_volledig,""))))</f>
        <v/>
      </c>
      <c r="C196" s="118" t="str">
        <f>IF('Onderwijs en begeleiding'!G115="x",Score_niet_belangrijk,IF('Onderwijs en begeleiding'!H115="x",Score_beetje_belangrijk,IF('Onderwijs en begeleiding'!I115="x",Score_belangrijk,"")))</f>
        <v/>
      </c>
      <c r="D196" s="115" t="str">
        <f>IF('Onderwijs en begeleiding'!J115="x",1,"")</f>
        <v/>
      </c>
      <c r="E196" s="119" t="str">
        <f>IF(ISBLANK('Onderwijs en begeleiding'!K115),"",'Onderwijs en begeleiding'!K115)</f>
        <v/>
      </c>
      <c r="F196" s="115" t="str">
        <f t="shared" si="3"/>
        <v/>
      </c>
      <c r="G196" s="9"/>
      <c r="H196" s="9"/>
      <c r="I196" s="9"/>
    </row>
    <row r="197" spans="1:9">
      <c r="A197" s="107" t="str">
        <f>'Onderwijs en begeleiding'!A116</f>
        <v>3.33</v>
      </c>
      <c r="B197" s="118" t="str">
        <f>IF('Onderwijs en begeleiding'!C116="x",Score_niet,IF('Onderwijs en begeleiding'!D116="x",Score_enigszins,IF('Onderwijs en begeleiding'!E116="x",Score_grotendeels,IF('Onderwijs en begeleiding'!F116="x",Score_volledig,""))))</f>
        <v/>
      </c>
      <c r="C197" s="118" t="str">
        <f>IF('Onderwijs en begeleiding'!G116="x",Score_niet_belangrijk,IF('Onderwijs en begeleiding'!H116="x",Score_beetje_belangrijk,IF('Onderwijs en begeleiding'!I116="x",Score_belangrijk,"")))</f>
        <v/>
      </c>
      <c r="D197" s="115" t="str">
        <f>IF('Onderwijs en begeleiding'!J116="x",1,"")</f>
        <v/>
      </c>
      <c r="E197" s="119" t="str">
        <f>IF(ISBLANK('Onderwijs en begeleiding'!K116),"",'Onderwijs en begeleiding'!K116)</f>
        <v/>
      </c>
      <c r="F197" s="115" t="str">
        <f t="shared" si="3"/>
        <v/>
      </c>
      <c r="G197" s="9"/>
      <c r="H197" s="9"/>
      <c r="I197" s="9"/>
    </row>
    <row r="198" spans="1:9">
      <c r="A198" s="107" t="str">
        <f>'Onderwijs en begeleiding'!A117</f>
        <v>*</v>
      </c>
      <c r="B198" s="118" t="str">
        <f>IF('Onderwijs en begeleiding'!C117="x",Score_niet,IF('Onderwijs en begeleiding'!D117="x",Score_enigszins,IF('Onderwijs en begeleiding'!E117="x",Score_grotendeels,IF('Onderwijs en begeleiding'!F117="x",Score_volledig,""))))</f>
        <v/>
      </c>
      <c r="C198" s="118" t="str">
        <f>IF('Onderwijs en begeleiding'!G117="x",Score_niet_belangrijk,IF('Onderwijs en begeleiding'!H117="x",Score_beetje_belangrijk,IF('Onderwijs en begeleiding'!I117="x",Score_belangrijk,"")))</f>
        <v/>
      </c>
      <c r="D198" s="115" t="str">
        <f>IF('Onderwijs en begeleiding'!J117="x",1,"")</f>
        <v/>
      </c>
      <c r="E198" s="119" t="str">
        <f>IF(ISBLANK('Onderwijs en begeleiding'!K117),"",'Onderwijs en begeleiding'!K117)</f>
        <v/>
      </c>
      <c r="F198" s="115" t="str">
        <f t="shared" si="3"/>
        <v/>
      </c>
      <c r="G198" s="9" t="s">
        <v>24</v>
      </c>
      <c r="H198" s="9" t="s">
        <v>24</v>
      </c>
      <c r="I198" s="9" t="s">
        <v>523</v>
      </c>
    </row>
    <row r="199" spans="1:9">
      <c r="A199" s="107" t="str">
        <f>'Onderwijs en begeleiding'!A118</f>
        <v>*</v>
      </c>
      <c r="B199" s="118" t="str">
        <f>IF('Onderwijs en begeleiding'!C118="x",Score_niet,IF('Onderwijs en begeleiding'!D118="x",Score_enigszins,IF('Onderwijs en begeleiding'!E118="x",Score_grotendeels,IF('Onderwijs en begeleiding'!F118="x",Score_volledig,""))))</f>
        <v/>
      </c>
      <c r="C199" s="118" t="str">
        <f>IF('Onderwijs en begeleiding'!G118="x",Score_niet_belangrijk,IF('Onderwijs en begeleiding'!H118="x",Score_beetje_belangrijk,IF('Onderwijs en begeleiding'!I118="x",Score_belangrijk,"")))</f>
        <v/>
      </c>
      <c r="D199" s="115" t="str">
        <f>IF('Onderwijs en begeleiding'!J118="x",1,"")</f>
        <v/>
      </c>
      <c r="E199" s="119" t="str">
        <f>IF(ISBLANK('Onderwijs en begeleiding'!K118),"",'Onderwijs en begeleiding'!K118)</f>
        <v/>
      </c>
      <c r="F199" s="115" t="str">
        <f t="shared" si="3"/>
        <v/>
      </c>
      <c r="G199" s="9" t="s">
        <v>25</v>
      </c>
      <c r="H199" s="9" t="s">
        <v>25</v>
      </c>
      <c r="I199" s="9" t="s">
        <v>523</v>
      </c>
    </row>
    <row r="200" spans="1:9">
      <c r="A200" s="107" t="str">
        <f>'Onderwijs en begeleiding'!A119</f>
        <v>*</v>
      </c>
      <c r="B200" s="118" t="str">
        <f>IF('Onderwijs en begeleiding'!C119="x",Score_niet,IF('Onderwijs en begeleiding'!D119="x",Score_enigszins,IF('Onderwijs en begeleiding'!E119="x",Score_grotendeels,IF('Onderwijs en begeleiding'!F119="x",Score_volledig,""))))</f>
        <v/>
      </c>
      <c r="C200" s="118" t="str">
        <f>IF('Onderwijs en begeleiding'!G119="x",Score_niet_belangrijk,IF('Onderwijs en begeleiding'!H119="x",Score_beetje_belangrijk,IF('Onderwijs en begeleiding'!I119="x",Score_belangrijk,"")))</f>
        <v/>
      </c>
      <c r="D200" s="115" t="str">
        <f>IF('Onderwijs en begeleiding'!J119="x",1,"")</f>
        <v/>
      </c>
      <c r="E200" s="119" t="str">
        <f>IF(ISBLANK('Onderwijs en begeleiding'!K119),"",'Onderwijs en begeleiding'!K119)</f>
        <v/>
      </c>
      <c r="F200" s="115" t="str">
        <f t="shared" si="3"/>
        <v/>
      </c>
      <c r="G200" s="9" t="s">
        <v>26</v>
      </c>
      <c r="H200" s="9" t="s">
        <v>26</v>
      </c>
      <c r="I200" s="9" t="s">
        <v>523</v>
      </c>
    </row>
    <row r="201" spans="1:9">
      <c r="A201" s="107" t="str">
        <f>'Onderwijs en begeleiding'!A120</f>
        <v>3.34</v>
      </c>
      <c r="B201" s="118" t="str">
        <f>IF('Onderwijs en begeleiding'!C120="x",Score_niet,IF('Onderwijs en begeleiding'!D120="x",Score_enigszins,IF('Onderwijs en begeleiding'!E120="x",Score_grotendeels,IF('Onderwijs en begeleiding'!F120="x",Score_volledig,""))))</f>
        <v/>
      </c>
      <c r="C201" s="118" t="str">
        <f>IF('Onderwijs en begeleiding'!G120="x",Score_niet_belangrijk,IF('Onderwijs en begeleiding'!H120="x",Score_beetje_belangrijk,IF('Onderwijs en begeleiding'!I120="x",Score_belangrijk,"")))</f>
        <v/>
      </c>
      <c r="D201" s="115" t="str">
        <f>IF('Onderwijs en begeleiding'!J120="x",1,"")</f>
        <v/>
      </c>
      <c r="E201" s="119" t="str">
        <f>IF(ISBLANK('Onderwijs en begeleiding'!K120),"",'Onderwijs en begeleiding'!K120)</f>
        <v/>
      </c>
      <c r="F201" s="115" t="str">
        <f t="shared" si="3"/>
        <v/>
      </c>
      <c r="G201" s="9" t="s">
        <v>27</v>
      </c>
      <c r="H201" s="9" t="s">
        <v>27</v>
      </c>
      <c r="I201" s="9" t="s">
        <v>523</v>
      </c>
    </row>
    <row r="202" spans="1:9">
      <c r="A202" s="107" t="str">
        <f>'Onderwijs en begeleiding'!A121</f>
        <v>3.35</v>
      </c>
      <c r="B202" s="118" t="str">
        <f>IF('Onderwijs en begeleiding'!C121="x",Score_niet,IF('Onderwijs en begeleiding'!D121="x",Score_enigszins,IF('Onderwijs en begeleiding'!E121="x",Score_grotendeels,IF('Onderwijs en begeleiding'!F121="x",Score_volledig,""))))</f>
        <v/>
      </c>
      <c r="C202" s="118" t="str">
        <f>IF('Onderwijs en begeleiding'!G121="x",Score_niet_belangrijk,IF('Onderwijs en begeleiding'!H121="x",Score_beetje_belangrijk,IF('Onderwijs en begeleiding'!I121="x",Score_belangrijk,"")))</f>
        <v/>
      </c>
      <c r="D202" s="115" t="str">
        <f>IF('Onderwijs en begeleiding'!J121="x",1,"")</f>
        <v/>
      </c>
      <c r="E202" s="119" t="str">
        <f>IF(ISBLANK('Onderwijs en begeleiding'!K121),"",'Onderwijs en begeleiding'!K121)</f>
        <v/>
      </c>
      <c r="F202" s="115" t="str">
        <f t="shared" si="3"/>
        <v/>
      </c>
      <c r="G202" s="9" t="s">
        <v>28</v>
      </c>
      <c r="H202" s="9" t="s">
        <v>28</v>
      </c>
      <c r="I202" s="9" t="s">
        <v>523</v>
      </c>
    </row>
    <row r="203" spans="1:9">
      <c r="A203" s="107" t="str">
        <f>'Onderwijs en begeleiding'!A122</f>
        <v>*</v>
      </c>
      <c r="B203" s="118" t="str">
        <f>IF('Onderwijs en begeleiding'!C122="x",Score_niet,IF('Onderwijs en begeleiding'!D122="x",Score_enigszins,IF('Onderwijs en begeleiding'!E122="x",Score_grotendeels,IF('Onderwijs en begeleiding'!F122="x",Score_volledig,""))))</f>
        <v/>
      </c>
      <c r="C203" s="118" t="str">
        <f>IF('Onderwijs en begeleiding'!G122="x",Score_niet_belangrijk,IF('Onderwijs en begeleiding'!H122="x",Score_beetje_belangrijk,IF('Onderwijs en begeleiding'!I122="x",Score_belangrijk,"")))</f>
        <v/>
      </c>
      <c r="D203" s="115" t="str">
        <f>IF('Onderwijs en begeleiding'!J122="x",1,"")</f>
        <v/>
      </c>
      <c r="E203" s="119" t="str">
        <f>IF(ISBLANK('Onderwijs en begeleiding'!K122),"",'Onderwijs en begeleiding'!K122)</f>
        <v/>
      </c>
      <c r="F203" s="115" t="str">
        <f t="shared" si="3"/>
        <v/>
      </c>
      <c r="G203" s="9" t="s">
        <v>57</v>
      </c>
      <c r="H203" s="9" t="s">
        <v>57</v>
      </c>
      <c r="I203" s="9"/>
    </row>
    <row r="204" spans="1:9">
      <c r="A204" s="107" t="str">
        <f>'Onderwijs en begeleiding'!A123</f>
        <v>*</v>
      </c>
      <c r="B204" s="118" t="str">
        <f>IF('Onderwijs en begeleiding'!C123="x",Score_niet,IF('Onderwijs en begeleiding'!D123="x",Score_enigszins,IF('Onderwijs en begeleiding'!E123="x",Score_grotendeels,IF('Onderwijs en begeleiding'!F123="x",Score_volledig,""))))</f>
        <v/>
      </c>
      <c r="C204" s="118" t="str">
        <f>IF('Onderwijs en begeleiding'!G123="x",Score_niet_belangrijk,IF('Onderwijs en begeleiding'!H123="x",Score_beetje_belangrijk,IF('Onderwijs en begeleiding'!I123="x",Score_belangrijk,"")))</f>
        <v/>
      </c>
      <c r="D204" s="115" t="str">
        <f>IF('Onderwijs en begeleiding'!J123="x",1,"")</f>
        <v/>
      </c>
      <c r="E204" s="119" t="str">
        <f>IF(ISBLANK('Onderwijs en begeleiding'!K123),"",'Onderwijs en begeleiding'!K123)</f>
        <v/>
      </c>
      <c r="F204" s="115" t="str">
        <f t="shared" si="3"/>
        <v/>
      </c>
      <c r="G204" s="9" t="s">
        <v>58</v>
      </c>
      <c r="H204" s="9" t="s">
        <v>571</v>
      </c>
      <c r="I204" s="9" t="s">
        <v>523</v>
      </c>
    </row>
    <row r="205" spans="1:9">
      <c r="A205" s="107" t="str">
        <f>'Onderwijs en begeleiding'!A124</f>
        <v>*</v>
      </c>
      <c r="B205" s="118" t="str">
        <f>IF('Onderwijs en begeleiding'!C124="x",Score_niet,IF('Onderwijs en begeleiding'!D124="x",Score_enigszins,IF('Onderwijs en begeleiding'!E124="x",Score_grotendeels,IF('Onderwijs en begeleiding'!F124="x",Score_volledig,""))))</f>
        <v/>
      </c>
      <c r="C205" s="118" t="str">
        <f>IF('Onderwijs en begeleiding'!G124="x",Score_niet_belangrijk,IF('Onderwijs en begeleiding'!H124="x",Score_beetje_belangrijk,IF('Onderwijs en begeleiding'!I124="x",Score_belangrijk,"")))</f>
        <v/>
      </c>
      <c r="D205" s="115" t="str">
        <f>IF('Onderwijs en begeleiding'!J124="x",1,"")</f>
        <v/>
      </c>
      <c r="E205" s="119" t="str">
        <f>IF(ISBLANK('Onderwijs en begeleiding'!K124),"",'Onderwijs en begeleiding'!K124)</f>
        <v/>
      </c>
      <c r="F205" s="115" t="str">
        <f t="shared" si="3"/>
        <v/>
      </c>
      <c r="G205" s="9" t="s">
        <v>31</v>
      </c>
      <c r="H205" s="9" t="s">
        <v>547</v>
      </c>
      <c r="I205" s="9" t="s">
        <v>523</v>
      </c>
    </row>
    <row r="206" spans="1:9">
      <c r="A206" s="107" t="str">
        <f>'Onderwijs en begeleiding'!A125</f>
        <v>*</v>
      </c>
      <c r="B206" s="118" t="str">
        <f>IF('Onderwijs en begeleiding'!C125="x",Score_niet,IF('Onderwijs en begeleiding'!D125="x",Score_enigszins,IF('Onderwijs en begeleiding'!E125="x",Score_grotendeels,IF('Onderwijs en begeleiding'!F125="x",Score_volledig,""))))</f>
        <v/>
      </c>
      <c r="C206" s="118" t="str">
        <f>IF('Onderwijs en begeleiding'!G125="x",Score_niet_belangrijk,IF('Onderwijs en begeleiding'!H125="x",Score_beetje_belangrijk,IF('Onderwijs en begeleiding'!I125="x",Score_belangrijk,"")))</f>
        <v/>
      </c>
      <c r="D206" s="115" t="str">
        <f>IF('Onderwijs en begeleiding'!J125="x",1,"")</f>
        <v/>
      </c>
      <c r="E206" s="119" t="str">
        <f>IF(ISBLANK('Onderwijs en begeleiding'!K125),"",'Onderwijs en begeleiding'!K125)</f>
        <v/>
      </c>
      <c r="F206" s="115" t="str">
        <f t="shared" si="3"/>
        <v/>
      </c>
      <c r="G206" s="9" t="s">
        <v>59</v>
      </c>
      <c r="H206" s="9" t="s">
        <v>59</v>
      </c>
      <c r="I206" s="9"/>
    </row>
    <row r="207" spans="1:9">
      <c r="A207" s="107" t="str">
        <f>'Onderwijs en begeleiding'!A126</f>
        <v>*</v>
      </c>
      <c r="B207" s="118" t="str">
        <f>IF('Onderwijs en begeleiding'!C126="x",Score_niet,IF('Onderwijs en begeleiding'!D126="x",Score_enigszins,IF('Onderwijs en begeleiding'!E126="x",Score_grotendeels,IF('Onderwijs en begeleiding'!F126="x",Score_volledig,""))))</f>
        <v/>
      </c>
      <c r="C207" s="118" t="str">
        <f>IF('Onderwijs en begeleiding'!G126="x",Score_niet_belangrijk,IF('Onderwijs en begeleiding'!H126="x",Score_beetje_belangrijk,IF('Onderwijs en begeleiding'!I126="x",Score_belangrijk,"")))</f>
        <v/>
      </c>
      <c r="D207" s="115" t="str">
        <f>IF('Onderwijs en begeleiding'!J126="x",1,"")</f>
        <v/>
      </c>
      <c r="E207" s="119" t="str">
        <f>IF(ISBLANK('Onderwijs en begeleiding'!K126),"",'Onderwijs en begeleiding'!K126)</f>
        <v/>
      </c>
      <c r="F207" s="115" t="str">
        <f t="shared" si="3"/>
        <v/>
      </c>
      <c r="G207" s="9" t="s">
        <v>60</v>
      </c>
      <c r="H207" s="9" t="s">
        <v>573</v>
      </c>
      <c r="I207" s="9" t="s">
        <v>523</v>
      </c>
    </row>
    <row r="208" spans="1:9">
      <c r="A208" s="107" t="str">
        <f>'Onderwijs en begeleiding'!A127</f>
        <v>*</v>
      </c>
      <c r="B208" s="118" t="str">
        <f>IF('Onderwijs en begeleiding'!C127="x",Score_niet,IF('Onderwijs en begeleiding'!D127="x",Score_enigszins,IF('Onderwijs en begeleiding'!E127="x",Score_grotendeels,IF('Onderwijs en begeleiding'!F127="x",Score_volledig,""))))</f>
        <v/>
      </c>
      <c r="C208" s="118" t="str">
        <f>IF('Onderwijs en begeleiding'!G127="x",Score_niet_belangrijk,IF('Onderwijs en begeleiding'!H127="x",Score_beetje_belangrijk,IF('Onderwijs en begeleiding'!I127="x",Score_belangrijk,"")))</f>
        <v/>
      </c>
      <c r="D208" s="115" t="str">
        <f>IF('Onderwijs en begeleiding'!J127="x",1,"")</f>
        <v/>
      </c>
      <c r="E208" s="119" t="str">
        <f>IF(ISBLANK('Onderwijs en begeleiding'!K127),"",'Onderwijs en begeleiding'!K127)</f>
        <v/>
      </c>
      <c r="F208" s="115" t="str">
        <f t="shared" si="3"/>
        <v/>
      </c>
      <c r="G208" s="9" t="s">
        <v>61</v>
      </c>
      <c r="H208" s="9" t="s">
        <v>572</v>
      </c>
      <c r="I208" s="9" t="s">
        <v>523</v>
      </c>
    </row>
    <row r="209" spans="1:9">
      <c r="A209" s="107" t="str">
        <f>'Onderwijs en begeleiding'!A128</f>
        <v>*</v>
      </c>
      <c r="B209" s="118" t="str">
        <f>IF('Onderwijs en begeleiding'!C128="x",Score_niet,IF('Onderwijs en begeleiding'!D128="x",Score_enigszins,IF('Onderwijs en begeleiding'!E128="x",Score_grotendeels,IF('Onderwijs en begeleiding'!F128="x",Score_volledig,""))))</f>
        <v/>
      </c>
      <c r="C209" s="118" t="str">
        <f>IF('Onderwijs en begeleiding'!G128="x",Score_niet_belangrijk,IF('Onderwijs en begeleiding'!H128="x",Score_beetje_belangrijk,IF('Onderwijs en begeleiding'!I128="x",Score_belangrijk,"")))</f>
        <v/>
      </c>
      <c r="D209" s="115" t="str">
        <f>IF('Onderwijs en begeleiding'!J128="x",1,"")</f>
        <v/>
      </c>
      <c r="E209" s="119" t="str">
        <f>IF(ISBLANK('Onderwijs en begeleiding'!K128),"",'Onderwijs en begeleiding'!K128)</f>
        <v/>
      </c>
      <c r="F209" s="115" t="str">
        <f t="shared" si="3"/>
        <v/>
      </c>
      <c r="G209" s="9" t="s">
        <v>62</v>
      </c>
      <c r="H209" s="9" t="s">
        <v>574</v>
      </c>
      <c r="I209" s="9" t="s">
        <v>523</v>
      </c>
    </row>
    <row r="210" spans="1:9">
      <c r="A210" s="107" t="str">
        <f>'Onderwijs en begeleiding'!A129</f>
        <v>*</v>
      </c>
      <c r="B210" s="118" t="str">
        <f>IF('Onderwijs en begeleiding'!C129="x",Score_niet,IF('Onderwijs en begeleiding'!D129="x",Score_enigszins,IF('Onderwijs en begeleiding'!E129="x",Score_grotendeels,IF('Onderwijs en begeleiding'!F129="x",Score_volledig,""))))</f>
        <v/>
      </c>
      <c r="C210" s="118" t="str">
        <f>IF('Onderwijs en begeleiding'!G129="x",Score_niet_belangrijk,IF('Onderwijs en begeleiding'!H129="x",Score_beetje_belangrijk,IF('Onderwijs en begeleiding'!I129="x",Score_belangrijk,"")))</f>
        <v/>
      </c>
      <c r="D210" s="115" t="str">
        <f>IF('Onderwijs en begeleiding'!J129="x",1,"")</f>
        <v/>
      </c>
      <c r="E210" s="119" t="str">
        <f>IF(ISBLANK('Onderwijs en begeleiding'!K129),"",'Onderwijs en begeleiding'!K129)</f>
        <v/>
      </c>
      <c r="F210" s="115" t="str">
        <f t="shared" si="3"/>
        <v/>
      </c>
      <c r="G210" s="9" t="s">
        <v>63</v>
      </c>
      <c r="H210" s="9" t="s">
        <v>63</v>
      </c>
      <c r="I210" s="9" t="s">
        <v>523</v>
      </c>
    </row>
    <row r="211" spans="1:9">
      <c r="A211" s="107" t="str">
        <f>'Onderwijs en begeleiding'!A130</f>
        <v>*</v>
      </c>
      <c r="B211" s="118" t="str">
        <f>IF('Onderwijs en begeleiding'!C130="x",Score_niet,IF('Onderwijs en begeleiding'!D130="x",Score_enigszins,IF('Onderwijs en begeleiding'!E130="x",Score_grotendeels,IF('Onderwijs en begeleiding'!F130="x",Score_volledig,""))))</f>
        <v/>
      </c>
      <c r="C211" s="118" t="str">
        <f>IF('Onderwijs en begeleiding'!G130="x",Score_niet_belangrijk,IF('Onderwijs en begeleiding'!H130="x",Score_beetje_belangrijk,IF('Onderwijs en begeleiding'!I130="x",Score_belangrijk,"")))</f>
        <v/>
      </c>
      <c r="D211" s="115" t="str">
        <f>IF('Onderwijs en begeleiding'!J130="x",1,"")</f>
        <v/>
      </c>
      <c r="E211" s="119" t="str">
        <f>IF(ISBLANK('Onderwijs en begeleiding'!K130),"",'Onderwijs en begeleiding'!K130)</f>
        <v/>
      </c>
      <c r="F211" s="115" t="str">
        <f t="shared" si="3"/>
        <v/>
      </c>
      <c r="G211" s="9" t="s">
        <v>64</v>
      </c>
      <c r="H211" s="9" t="s">
        <v>575</v>
      </c>
      <c r="I211" s="9" t="s">
        <v>523</v>
      </c>
    </row>
    <row r="212" spans="1:9">
      <c r="A212" s="107" t="str">
        <f>'Onderwijs en begeleiding'!A131</f>
        <v>*</v>
      </c>
      <c r="B212" s="118" t="str">
        <f>IF('Onderwijs en begeleiding'!C131="x",Score_niet,IF('Onderwijs en begeleiding'!D131="x",Score_enigszins,IF('Onderwijs en begeleiding'!E131="x",Score_grotendeels,IF('Onderwijs en begeleiding'!F131="x",Score_volledig,""))))</f>
        <v/>
      </c>
      <c r="C212" s="118" t="str">
        <f>IF('Onderwijs en begeleiding'!G131="x",Score_niet_belangrijk,IF('Onderwijs en begeleiding'!H131="x",Score_beetje_belangrijk,IF('Onderwijs en begeleiding'!I131="x",Score_belangrijk,"")))</f>
        <v/>
      </c>
      <c r="D212" s="115" t="str">
        <f>IF('Onderwijs en begeleiding'!J131="x",1,"")</f>
        <v/>
      </c>
      <c r="E212" s="119" t="str">
        <f>IF(ISBLANK('Onderwijs en begeleiding'!K131),"",'Onderwijs en begeleiding'!K131)</f>
        <v/>
      </c>
      <c r="F212" s="115" t="str">
        <f t="shared" si="3"/>
        <v/>
      </c>
      <c r="G212" s="9" t="s">
        <v>65</v>
      </c>
      <c r="H212" s="9" t="s">
        <v>576</v>
      </c>
      <c r="I212" s="9"/>
    </row>
    <row r="213" spans="1:9">
      <c r="A213" s="107" t="str">
        <f>'Onderwijs en begeleiding'!A132</f>
        <v>3.36</v>
      </c>
      <c r="B213" s="118" t="str">
        <f>IF('Onderwijs en begeleiding'!C132="x",Score_niet,IF('Onderwijs en begeleiding'!D132="x",Score_enigszins,IF('Onderwijs en begeleiding'!E132="x",Score_grotendeels,IF('Onderwijs en begeleiding'!F132="x",Score_volledig,""))))</f>
        <v/>
      </c>
      <c r="C213" s="118" t="str">
        <f>IF('Onderwijs en begeleiding'!G132="x",Score_niet_belangrijk,IF('Onderwijs en begeleiding'!H132="x",Score_beetje_belangrijk,IF('Onderwijs en begeleiding'!I132="x",Score_belangrijk,"")))</f>
        <v/>
      </c>
      <c r="D213" s="115" t="str">
        <f>IF('Onderwijs en begeleiding'!J132="x",1,"")</f>
        <v/>
      </c>
      <c r="E213" s="119" t="str">
        <f>IF(ISBLANK('Onderwijs en begeleiding'!K132),"",'Onderwijs en begeleiding'!K132)</f>
        <v/>
      </c>
      <c r="F213" s="115" t="str">
        <f t="shared" si="3"/>
        <v/>
      </c>
      <c r="G213" s="9" t="s">
        <v>66</v>
      </c>
      <c r="H213" s="9" t="s">
        <v>66</v>
      </c>
      <c r="I213" s="9"/>
    </row>
    <row r="214" spans="1:9">
      <c r="A214" s="107" t="str">
        <f>'Onderwijs en begeleiding'!A133</f>
        <v>*</v>
      </c>
      <c r="B214" s="118" t="str">
        <f>IF('Onderwijs en begeleiding'!C133="x",Score_niet,IF('Onderwijs en begeleiding'!D133="x",Score_enigszins,IF('Onderwijs en begeleiding'!E133="x",Score_grotendeels,IF('Onderwijs en begeleiding'!F133="x",Score_volledig,""))))</f>
        <v/>
      </c>
      <c r="C214" s="118" t="str">
        <f>IF('Onderwijs en begeleiding'!G133="x",Score_niet_belangrijk,IF('Onderwijs en begeleiding'!H133="x",Score_beetje_belangrijk,IF('Onderwijs en begeleiding'!I133="x",Score_belangrijk,"")))</f>
        <v/>
      </c>
      <c r="D214" s="115" t="str">
        <f>IF('Onderwijs en begeleiding'!J133="x",1,"")</f>
        <v/>
      </c>
      <c r="E214" s="119" t="str">
        <f>IF(ISBLANK('Onderwijs en begeleiding'!K133),"",'Onderwijs en begeleiding'!K133)</f>
        <v/>
      </c>
      <c r="F214" s="115" t="str">
        <f t="shared" si="3"/>
        <v/>
      </c>
      <c r="G214" s="9" t="s">
        <v>67</v>
      </c>
      <c r="H214" s="12" t="s">
        <v>577</v>
      </c>
      <c r="I214" s="9" t="s">
        <v>523</v>
      </c>
    </row>
    <row r="215" spans="1:9">
      <c r="A215" s="107" t="str">
        <f>'Onderwijs en begeleiding'!A134</f>
        <v>*</v>
      </c>
      <c r="B215" s="118" t="str">
        <f>IF('Onderwijs en begeleiding'!C134="x",Score_niet,IF('Onderwijs en begeleiding'!D134="x",Score_enigszins,IF('Onderwijs en begeleiding'!E134="x",Score_grotendeels,IF('Onderwijs en begeleiding'!F134="x",Score_volledig,""))))</f>
        <v/>
      </c>
      <c r="C215" s="118" t="str">
        <f>IF('Onderwijs en begeleiding'!G134="x",Score_niet_belangrijk,IF('Onderwijs en begeleiding'!H134="x",Score_beetje_belangrijk,IF('Onderwijs en begeleiding'!I134="x",Score_belangrijk,"")))</f>
        <v/>
      </c>
      <c r="D215" s="115" t="str">
        <f>IF('Onderwijs en begeleiding'!J134="x",1,"")</f>
        <v/>
      </c>
      <c r="E215" s="119" t="str">
        <f>IF(ISBLANK('Onderwijs en begeleiding'!K134),"",'Onderwijs en begeleiding'!K134)</f>
        <v/>
      </c>
      <c r="F215" s="115" t="str">
        <f t="shared" si="3"/>
        <v/>
      </c>
      <c r="G215" s="9" t="s">
        <v>68</v>
      </c>
      <c r="H215" s="12" t="s">
        <v>578</v>
      </c>
      <c r="I215" s="9" t="s">
        <v>523</v>
      </c>
    </row>
    <row r="216" spans="1:9">
      <c r="A216" s="107" t="str">
        <f>'Onderwijs en begeleiding'!A135</f>
        <v>3.37</v>
      </c>
      <c r="B216" s="118" t="str">
        <f>IF('Onderwijs en begeleiding'!C135="x",Score_niet,IF('Onderwijs en begeleiding'!D135="x",Score_enigszins,IF('Onderwijs en begeleiding'!E135="x",Score_grotendeels,IF('Onderwijs en begeleiding'!F135="x",Score_volledig,""))))</f>
        <v/>
      </c>
      <c r="C216" s="118" t="str">
        <f>IF('Onderwijs en begeleiding'!G135="x",Score_niet_belangrijk,IF('Onderwijs en begeleiding'!H135="x",Score_beetje_belangrijk,IF('Onderwijs en begeleiding'!I135="x",Score_belangrijk,"")))</f>
        <v/>
      </c>
      <c r="D216" s="115" t="str">
        <f>IF('Onderwijs en begeleiding'!J135="x",1,"")</f>
        <v/>
      </c>
      <c r="E216" s="119" t="str">
        <f>IF(ISBLANK('Onderwijs en begeleiding'!K135),"",'Onderwijs en begeleiding'!K135)</f>
        <v/>
      </c>
      <c r="F216" s="115" t="str">
        <f t="shared" si="3"/>
        <v/>
      </c>
      <c r="G216" s="9" t="s">
        <v>69</v>
      </c>
      <c r="H216" s="9" t="s">
        <v>579</v>
      </c>
      <c r="I216" s="9"/>
    </row>
    <row r="217" spans="1:9">
      <c r="A217" s="107" t="str">
        <f>'Onderwijs en begeleiding'!A136</f>
        <v>*</v>
      </c>
      <c r="B217" s="118" t="str">
        <f>IF('Onderwijs en begeleiding'!C136="x",Score_niet,IF('Onderwijs en begeleiding'!D136="x",Score_enigszins,IF('Onderwijs en begeleiding'!E136="x",Score_grotendeels,IF('Onderwijs en begeleiding'!F136="x",Score_volledig,""))))</f>
        <v/>
      </c>
      <c r="C217" s="118" t="str">
        <f>IF('Onderwijs en begeleiding'!G136="x",Score_niet_belangrijk,IF('Onderwijs en begeleiding'!H136="x",Score_beetje_belangrijk,IF('Onderwijs en begeleiding'!I136="x",Score_belangrijk,"")))</f>
        <v/>
      </c>
      <c r="D217" s="115" t="str">
        <f>IF('Onderwijs en begeleiding'!J136="x",1,"")</f>
        <v/>
      </c>
      <c r="E217" s="119" t="str">
        <f>IF(ISBLANK('Onderwijs en begeleiding'!K136),"",'Onderwijs en begeleiding'!K136)</f>
        <v/>
      </c>
      <c r="F217" s="115" t="str">
        <f t="shared" si="3"/>
        <v/>
      </c>
      <c r="G217" s="9" t="s">
        <v>70</v>
      </c>
      <c r="H217" s="9" t="s">
        <v>580</v>
      </c>
      <c r="I217" s="9"/>
    </row>
    <row r="218" spans="1:9">
      <c r="A218" s="107" t="str">
        <f>'Onderwijs en begeleiding'!A137</f>
        <v>*</v>
      </c>
      <c r="B218" s="118" t="str">
        <f>IF('Onderwijs en begeleiding'!C137="x",Score_niet,IF('Onderwijs en begeleiding'!D137="x",Score_enigszins,IF('Onderwijs en begeleiding'!E137="x",Score_grotendeels,IF('Onderwijs en begeleiding'!F137="x",Score_volledig,""))))</f>
        <v/>
      </c>
      <c r="C218" s="118" t="str">
        <f>IF('Onderwijs en begeleiding'!G137="x",Score_niet_belangrijk,IF('Onderwijs en begeleiding'!H137="x",Score_beetje_belangrijk,IF('Onderwijs en begeleiding'!I137="x",Score_belangrijk,"")))</f>
        <v/>
      </c>
      <c r="D218" s="115" t="str">
        <f>IF('Onderwijs en begeleiding'!J137="x",1,"")</f>
        <v/>
      </c>
      <c r="E218" s="119" t="str">
        <f>IF(ISBLANK('Onderwijs en begeleiding'!K137),"",'Onderwijs en begeleiding'!K137)</f>
        <v/>
      </c>
      <c r="F218" s="115" t="str">
        <f t="shared" si="3"/>
        <v/>
      </c>
      <c r="G218" s="9" t="s">
        <v>71</v>
      </c>
      <c r="H218" s="9" t="s">
        <v>581</v>
      </c>
      <c r="I218" s="9"/>
    </row>
    <row r="219" spans="1:9">
      <c r="A219" s="107" t="str">
        <f>'Onderwijs en begeleiding'!A138</f>
        <v>*</v>
      </c>
      <c r="B219" s="118" t="str">
        <f>IF('Onderwijs en begeleiding'!C138="x",Score_niet,IF('Onderwijs en begeleiding'!D138="x",Score_enigszins,IF('Onderwijs en begeleiding'!E138="x",Score_grotendeels,IF('Onderwijs en begeleiding'!F138="x",Score_volledig,""))))</f>
        <v/>
      </c>
      <c r="C219" s="118" t="str">
        <f>IF('Onderwijs en begeleiding'!G138="x",Score_niet_belangrijk,IF('Onderwijs en begeleiding'!H138="x",Score_beetje_belangrijk,IF('Onderwijs en begeleiding'!I138="x",Score_belangrijk,"")))</f>
        <v/>
      </c>
      <c r="D219" s="115" t="str">
        <f>IF('Onderwijs en begeleiding'!J138="x",1,"")</f>
        <v/>
      </c>
      <c r="E219" s="119" t="str">
        <f>IF(ISBLANK('Onderwijs en begeleiding'!K138),"",'Onderwijs en begeleiding'!K138)</f>
        <v/>
      </c>
      <c r="F219" s="115" t="str">
        <f t="shared" si="3"/>
        <v/>
      </c>
      <c r="G219" s="11" t="s">
        <v>72</v>
      </c>
      <c r="H219" s="11" t="s">
        <v>72</v>
      </c>
      <c r="I219" s="9"/>
    </row>
    <row r="220" spans="1:9">
      <c r="A220" s="107" t="str">
        <f>'Onderwijs en begeleiding'!A139</f>
        <v>*</v>
      </c>
      <c r="B220" s="118" t="str">
        <f>IF('Onderwijs en begeleiding'!C139="x",Score_niet,IF('Onderwijs en begeleiding'!D139="x",Score_enigszins,IF('Onderwijs en begeleiding'!E139="x",Score_grotendeels,IF('Onderwijs en begeleiding'!F139="x",Score_volledig,""))))</f>
        <v/>
      </c>
      <c r="C220" s="118" t="str">
        <f>IF('Onderwijs en begeleiding'!G139="x",Score_niet_belangrijk,IF('Onderwijs en begeleiding'!H139="x",Score_beetje_belangrijk,IF('Onderwijs en begeleiding'!I139="x",Score_belangrijk,"")))</f>
        <v/>
      </c>
      <c r="D220" s="115" t="str">
        <f>IF('Onderwijs en begeleiding'!J139="x",1,"")</f>
        <v/>
      </c>
      <c r="E220" s="119" t="str">
        <f>IF(ISBLANK('Onderwijs en begeleiding'!K139),"",'Onderwijs en begeleiding'!K139)</f>
        <v/>
      </c>
      <c r="F220" s="115" t="str">
        <f t="shared" si="3"/>
        <v/>
      </c>
      <c r="G220" s="9" t="s">
        <v>73</v>
      </c>
      <c r="H220" s="9" t="s">
        <v>582</v>
      </c>
      <c r="I220" s="9"/>
    </row>
    <row r="221" spans="1:9">
      <c r="A221" s="107" t="str">
        <f>'Onderwijs en begeleiding'!A140</f>
        <v>*</v>
      </c>
      <c r="B221" s="118" t="str">
        <f>IF('Onderwijs en begeleiding'!C140="x",Score_niet,IF('Onderwijs en begeleiding'!D140="x",Score_enigszins,IF('Onderwijs en begeleiding'!E140="x",Score_grotendeels,IF('Onderwijs en begeleiding'!F140="x",Score_volledig,""))))</f>
        <v/>
      </c>
      <c r="C221" s="118" t="str">
        <f>IF('Onderwijs en begeleiding'!G140="x",Score_niet_belangrijk,IF('Onderwijs en begeleiding'!H140="x",Score_beetje_belangrijk,IF('Onderwijs en begeleiding'!I140="x",Score_belangrijk,"")))</f>
        <v/>
      </c>
      <c r="D221" s="115" t="str">
        <f>IF('Onderwijs en begeleiding'!J140="x",1,"")</f>
        <v/>
      </c>
      <c r="E221" s="119" t="str">
        <f>IF(ISBLANK('Onderwijs en begeleiding'!K140),"",'Onderwijs en begeleiding'!K140)</f>
        <v/>
      </c>
      <c r="F221" s="115" t="str">
        <f t="shared" si="3"/>
        <v/>
      </c>
      <c r="G221" s="10" t="s">
        <v>74</v>
      </c>
      <c r="H221" s="9" t="s">
        <v>583</v>
      </c>
      <c r="I221" s="9"/>
    </row>
    <row r="222" spans="1:9">
      <c r="A222" s="107" t="str">
        <f>'Onderwijs en begeleiding'!A141</f>
        <v>3.38</v>
      </c>
      <c r="B222" s="118" t="str">
        <f>IF('Onderwijs en begeleiding'!C141="x",Score_niet,IF('Onderwijs en begeleiding'!D141="x",Score_enigszins,IF('Onderwijs en begeleiding'!E141="x",Score_grotendeels,IF('Onderwijs en begeleiding'!F141="x",Score_volledig,""))))</f>
        <v/>
      </c>
      <c r="C222" s="118" t="str">
        <f>IF('Onderwijs en begeleiding'!G141="x",Score_niet_belangrijk,IF('Onderwijs en begeleiding'!H141="x",Score_beetje_belangrijk,IF('Onderwijs en begeleiding'!I141="x",Score_belangrijk,"")))</f>
        <v/>
      </c>
      <c r="D222" s="115" t="str">
        <f>IF('Onderwijs en begeleiding'!J141="x",1,"")</f>
        <v/>
      </c>
      <c r="E222" s="119" t="str">
        <f>IF(ISBLANK('Onderwijs en begeleiding'!K141),"",'Onderwijs en begeleiding'!K141)</f>
        <v/>
      </c>
      <c r="F222" s="115" t="str">
        <f t="shared" si="3"/>
        <v/>
      </c>
      <c r="G222" s="11" t="s">
        <v>76</v>
      </c>
      <c r="H222" s="11" t="s">
        <v>76</v>
      </c>
      <c r="I222" s="9"/>
    </row>
    <row r="223" spans="1:9">
      <c r="A223" s="107" t="str">
        <f>'Onderwijs en begeleiding'!A142</f>
        <v>3.39</v>
      </c>
      <c r="B223" s="118" t="str">
        <f>IF('Onderwijs en begeleiding'!C142="x",Score_niet,IF('Onderwijs en begeleiding'!D142="x",Score_enigszins,IF('Onderwijs en begeleiding'!E142="x",Score_grotendeels,IF('Onderwijs en begeleiding'!F142="x",Score_volledig,""))))</f>
        <v/>
      </c>
      <c r="C223" s="118" t="str">
        <f>IF('Onderwijs en begeleiding'!G142="x",Score_niet_belangrijk,IF('Onderwijs en begeleiding'!H142="x",Score_beetje_belangrijk,IF('Onderwijs en begeleiding'!I142="x",Score_belangrijk,"")))</f>
        <v/>
      </c>
      <c r="D223" s="115" t="str">
        <f>IF('Onderwijs en begeleiding'!J142="x",1,"")</f>
        <v/>
      </c>
      <c r="E223" s="119" t="str">
        <f>IF(ISBLANK('Onderwijs en begeleiding'!K142),"",'Onderwijs en begeleiding'!K142)</f>
        <v/>
      </c>
      <c r="F223" s="115" t="str">
        <f t="shared" si="3"/>
        <v/>
      </c>
      <c r="G223" s="11"/>
      <c r="H223" s="11"/>
      <c r="I223" s="9"/>
    </row>
    <row r="224" spans="1:9">
      <c r="A224" s="107" t="str">
        <f>'Onderwijs en begeleiding'!A143</f>
        <v>*</v>
      </c>
      <c r="B224" s="118" t="str">
        <f>IF('Onderwijs en begeleiding'!C143="x",Score_niet,IF('Onderwijs en begeleiding'!D143="x",Score_enigszins,IF('Onderwijs en begeleiding'!E143="x",Score_grotendeels,IF('Onderwijs en begeleiding'!F143="x",Score_volledig,""))))</f>
        <v/>
      </c>
      <c r="C224" s="118" t="str">
        <f>IF('Onderwijs en begeleiding'!G143="x",Score_niet_belangrijk,IF('Onderwijs en begeleiding'!H143="x",Score_beetje_belangrijk,IF('Onderwijs en begeleiding'!I143="x",Score_belangrijk,"")))</f>
        <v/>
      </c>
      <c r="D224" s="115" t="str">
        <f>IF('Onderwijs en begeleiding'!J143="x",1,"")</f>
        <v/>
      </c>
      <c r="E224" s="119" t="str">
        <f>IF(ISBLANK('Onderwijs en begeleiding'!K143),"",'Onderwijs en begeleiding'!K143)</f>
        <v/>
      </c>
      <c r="F224" s="115" t="str">
        <f t="shared" si="3"/>
        <v/>
      </c>
      <c r="G224" s="11"/>
      <c r="H224" s="11"/>
      <c r="I224" s="9"/>
    </row>
    <row r="225" spans="1:9">
      <c r="A225" s="107" t="str">
        <f>'Onderwijs en begeleiding'!A144</f>
        <v>*</v>
      </c>
      <c r="B225" s="118" t="str">
        <f>IF('Onderwijs en begeleiding'!C144="x",Score_niet,IF('Onderwijs en begeleiding'!D144="x",Score_enigszins,IF('Onderwijs en begeleiding'!E144="x",Score_grotendeels,IF('Onderwijs en begeleiding'!F144="x",Score_volledig,""))))</f>
        <v/>
      </c>
      <c r="C225" s="118" t="str">
        <f>IF('Onderwijs en begeleiding'!G144="x",Score_niet_belangrijk,IF('Onderwijs en begeleiding'!H144="x",Score_beetje_belangrijk,IF('Onderwijs en begeleiding'!I144="x",Score_belangrijk,"")))</f>
        <v/>
      </c>
      <c r="D225" s="115" t="str">
        <f>IF('Onderwijs en begeleiding'!J144="x",1,"")</f>
        <v/>
      </c>
      <c r="E225" s="119" t="str">
        <f>IF(ISBLANK('Onderwijs en begeleiding'!K144),"",'Onderwijs en begeleiding'!K144)</f>
        <v/>
      </c>
      <c r="F225" s="115" t="str">
        <f t="shared" si="3"/>
        <v/>
      </c>
      <c r="G225" s="11"/>
      <c r="H225" s="11"/>
      <c r="I225" s="9"/>
    </row>
    <row r="226" spans="1:9">
      <c r="A226" s="107" t="str">
        <f>'Onderwijs en begeleiding'!A145</f>
        <v>3.40</v>
      </c>
      <c r="B226" s="118" t="str">
        <f>IF('Onderwijs en begeleiding'!C145="x",Score_niet,IF('Onderwijs en begeleiding'!D145="x",Score_enigszins,IF('Onderwijs en begeleiding'!E145="x",Score_grotendeels,IF('Onderwijs en begeleiding'!F145="x",Score_volledig,""))))</f>
        <v/>
      </c>
      <c r="C226" s="118" t="str">
        <f>IF('Onderwijs en begeleiding'!G145="x",Score_niet_belangrijk,IF('Onderwijs en begeleiding'!H145="x",Score_beetje_belangrijk,IF('Onderwijs en begeleiding'!I145="x",Score_belangrijk,"")))</f>
        <v/>
      </c>
      <c r="D226" s="115" t="str">
        <f>IF('Onderwijs en begeleiding'!J145="x",1,"")</f>
        <v/>
      </c>
      <c r="E226" s="119" t="str">
        <f>IF(ISBLANK('Onderwijs en begeleiding'!K145),"",'Onderwijs en begeleiding'!K145)</f>
        <v/>
      </c>
      <c r="F226" s="115" t="str">
        <f t="shared" si="3"/>
        <v/>
      </c>
      <c r="G226" s="11"/>
      <c r="H226" s="11"/>
      <c r="I226" s="9"/>
    </row>
    <row r="227" spans="1:9">
      <c r="A227" s="107" t="str">
        <f>'Onderwijs en begeleiding'!A146</f>
        <v>3.41</v>
      </c>
      <c r="B227" s="118" t="str">
        <f>IF('Onderwijs en begeleiding'!C146="x",Score_niet,IF('Onderwijs en begeleiding'!D146="x",Score_enigszins,IF('Onderwijs en begeleiding'!E146="x",Score_grotendeels,IF('Onderwijs en begeleiding'!F146="x",Score_volledig,""))))</f>
        <v/>
      </c>
      <c r="C227" s="118" t="str">
        <f>IF('Onderwijs en begeleiding'!G146="x",Score_niet_belangrijk,IF('Onderwijs en begeleiding'!H146="x",Score_beetje_belangrijk,IF('Onderwijs en begeleiding'!I146="x",Score_belangrijk,"")))</f>
        <v/>
      </c>
      <c r="D227" s="115" t="str">
        <f>IF('Onderwijs en begeleiding'!J146="x",1,"")</f>
        <v/>
      </c>
      <c r="E227" s="119" t="str">
        <f>IF(ISBLANK('Onderwijs en begeleiding'!K146),"",'Onderwijs en begeleiding'!K146)</f>
        <v/>
      </c>
      <c r="F227" s="115" t="str">
        <f t="shared" si="3"/>
        <v/>
      </c>
      <c r="G227" s="11"/>
      <c r="H227" s="11"/>
      <c r="I227" s="9"/>
    </row>
    <row r="228" spans="1:9">
      <c r="A228" s="107" t="str">
        <f>'Onderwijs en begeleiding'!A147</f>
        <v>3.42</v>
      </c>
      <c r="B228" s="118" t="str">
        <f>IF('Onderwijs en begeleiding'!C147="x",Score_niet,IF('Onderwijs en begeleiding'!D147="x",Score_enigszins,IF('Onderwijs en begeleiding'!E147="x",Score_grotendeels,IF('Onderwijs en begeleiding'!F147="x",Score_volledig,""))))</f>
        <v/>
      </c>
      <c r="C228" s="118" t="str">
        <f>IF('Onderwijs en begeleiding'!G147="x",Score_niet_belangrijk,IF('Onderwijs en begeleiding'!H147="x",Score_beetje_belangrijk,IF('Onderwijs en begeleiding'!I147="x",Score_belangrijk,"")))</f>
        <v/>
      </c>
      <c r="D228" s="115" t="str">
        <f>IF('Onderwijs en begeleiding'!J147="x",1,"")</f>
        <v/>
      </c>
      <c r="E228" s="119" t="str">
        <f>IF(ISBLANK('Onderwijs en begeleiding'!K147),"",'Onderwijs en begeleiding'!K147)</f>
        <v/>
      </c>
      <c r="F228" s="115" t="str">
        <f t="shared" si="3"/>
        <v/>
      </c>
      <c r="G228" s="11"/>
      <c r="H228" s="11"/>
      <c r="I228" s="9"/>
    </row>
    <row r="229" spans="1:9">
      <c r="A229" s="107"/>
      <c r="B229" s="118" t="str">
        <f>IF('Onderwijs en begeleiding'!C148="x",Score_niet,IF('Onderwijs en begeleiding'!D148="x",Score_enigszins,IF('Onderwijs en begeleiding'!E148="x",Score_grotendeels,IF('Onderwijs en begeleiding'!F148="x",Score_volledig,""))))</f>
        <v/>
      </c>
      <c r="C229" s="118" t="str">
        <f>IF('Onderwijs en begeleiding'!G148="x",Score_niet_belangrijk,IF('Onderwijs en begeleiding'!H148="x",Score_beetje_belangrijk,IF('Onderwijs en begeleiding'!I148="x",Score_belangrijk,"")))</f>
        <v/>
      </c>
      <c r="D229" s="115" t="str">
        <f>IF('Onderwijs en begeleiding'!J148="x",1,"")</f>
        <v/>
      </c>
      <c r="E229" s="119" t="str">
        <f>IF(ISBLANK('Onderwijs en begeleiding'!K148),"",'Onderwijs en begeleiding'!K148)</f>
        <v/>
      </c>
      <c r="F229" s="115" t="str">
        <f t="shared" si="3"/>
        <v/>
      </c>
      <c r="G229" s="11"/>
      <c r="H229" s="11"/>
      <c r="I229" s="9"/>
    </row>
    <row r="230" spans="1:9">
      <c r="A230" s="107">
        <f>'Onderwijs en begeleiding'!A149</f>
        <v>0</v>
      </c>
      <c r="B230" s="106" t="str">
        <f>'Onderwijs en begeleiding'!B149</f>
        <v>OVERIGE BEGELEIDINGSMAATREGELEN</v>
      </c>
      <c r="C230" s="118"/>
      <c r="E230" s="119"/>
      <c r="F230" s="115" t="str">
        <f t="shared" si="3"/>
        <v/>
      </c>
      <c r="G230" s="11"/>
      <c r="H230" s="11"/>
      <c r="I230" s="9"/>
    </row>
    <row r="231" spans="1:9">
      <c r="A231" s="107" t="str">
        <f>'Onderwijs en begeleiding'!A150</f>
        <v>3.43</v>
      </c>
      <c r="B231" s="118" t="str">
        <f>IF('Onderwijs en begeleiding'!C150="x",Score_niet,IF('Onderwijs en begeleiding'!D150="x",Score_enigszins,IF('Onderwijs en begeleiding'!E150="x",Score_grotendeels,IF('Onderwijs en begeleiding'!F150="x",Score_volledig,""))))</f>
        <v/>
      </c>
      <c r="C231" s="118" t="str">
        <f>IF('Onderwijs en begeleiding'!G150="x",Score_niet_belangrijk,IF('Onderwijs en begeleiding'!H150="x",Score_beetje_belangrijk,IF('Onderwijs en begeleiding'!I150="x",Score_belangrijk,"")))</f>
        <v/>
      </c>
      <c r="D231" s="115" t="str">
        <f>IF('Onderwijs en begeleiding'!J150="x",1,"")</f>
        <v/>
      </c>
      <c r="E231" s="119" t="str">
        <f>IF(ISBLANK('Onderwijs en begeleiding'!K150),"",'Onderwijs en begeleiding'!K150)</f>
        <v/>
      </c>
      <c r="F231" s="115" t="str">
        <f t="shared" si="3"/>
        <v/>
      </c>
      <c r="G231" s="11"/>
      <c r="H231" s="11"/>
      <c r="I231" s="9"/>
    </row>
    <row r="232" spans="1:9">
      <c r="A232" s="107" t="str">
        <f>'Onderwijs en begeleiding'!A151</f>
        <v>3.44</v>
      </c>
      <c r="B232" s="118" t="str">
        <f>IF('Onderwijs en begeleiding'!C151="x",Score_niet,IF('Onderwijs en begeleiding'!D151="x",Score_enigszins,IF('Onderwijs en begeleiding'!E151="x",Score_grotendeels,IF('Onderwijs en begeleiding'!F151="x",Score_volledig,""))))</f>
        <v/>
      </c>
      <c r="C232" s="118" t="str">
        <f>IF('Onderwijs en begeleiding'!G151="x",Score_niet_belangrijk,IF('Onderwijs en begeleiding'!H151="x",Score_beetje_belangrijk,IF('Onderwijs en begeleiding'!I151="x",Score_belangrijk,"")))</f>
        <v/>
      </c>
      <c r="D232" s="115" t="str">
        <f>IF('Onderwijs en begeleiding'!J151="x",1,"")</f>
        <v/>
      </c>
      <c r="E232" s="119" t="str">
        <f>IF(ISBLANK('Onderwijs en begeleiding'!K151),"",'Onderwijs en begeleiding'!K151)</f>
        <v/>
      </c>
      <c r="F232" s="115" t="str">
        <f t="shared" si="3"/>
        <v/>
      </c>
      <c r="G232" s="11"/>
      <c r="H232" s="11"/>
      <c r="I232" s="9"/>
    </row>
    <row r="233" spans="1:9">
      <c r="A233" s="107"/>
      <c r="B233" s="118"/>
      <c r="C233" s="118"/>
      <c r="E233" s="119"/>
      <c r="F233" s="115" t="str">
        <f t="shared" si="3"/>
        <v/>
      </c>
      <c r="G233" s="11"/>
      <c r="H233" s="11"/>
      <c r="I233" s="9"/>
    </row>
    <row r="234" spans="1:9">
      <c r="A234" s="107">
        <f>Evaluatie!A6</f>
        <v>0</v>
      </c>
      <c r="B234" s="106" t="str">
        <f>Evaluatie!B6</f>
        <v xml:space="preserve">EVALUATIE OP LEERLINGNIVEAU </v>
      </c>
      <c r="C234" s="118"/>
      <c r="E234" s="119"/>
      <c r="F234" s="115" t="str">
        <f t="shared" si="3"/>
        <v/>
      </c>
      <c r="G234" s="11"/>
      <c r="H234" s="11"/>
      <c r="I234" s="9"/>
    </row>
    <row r="235" spans="1:9">
      <c r="A235" s="107" t="str">
        <f>Evaluatie!A7</f>
        <v>4.1</v>
      </c>
      <c r="B235" s="118" t="str">
        <f>IF(Evaluatie!C7="x",Score_niet,IF(Evaluatie!D7="x",Score_enigszins,IF(Evaluatie!E7="x",Score_grotendeels,IF(Evaluatie!F7="x",Score_volledig,""))))</f>
        <v/>
      </c>
      <c r="C235" s="118" t="str">
        <f>IF(Evaluatie!G7="x",Score_niet_belangrijk,IF(Evaluatie!H7="x",Score_beetje_belangrijk,IF(Evaluatie!I7="x",Score_belangrijk,"")))</f>
        <v/>
      </c>
      <c r="D235" s="118" t="str">
        <f>IF(Evaluatie!J7="x",1,"")</f>
        <v/>
      </c>
      <c r="E235" s="119" t="str">
        <f>IF(ISBLANK(Evaluatie!K7),"",Evaluatie!K7)</f>
        <v/>
      </c>
      <c r="F235" s="115" t="str">
        <f t="shared" si="3"/>
        <v/>
      </c>
      <c r="G235" s="9" t="s">
        <v>77</v>
      </c>
      <c r="H235" s="9" t="s">
        <v>584</v>
      </c>
      <c r="I235" s="9"/>
    </row>
    <row r="236" spans="1:9">
      <c r="A236" s="107" t="str">
        <f>Evaluatie!A8</f>
        <v>*</v>
      </c>
      <c r="B236" s="118" t="str">
        <f>IF(Evaluatie!C8="x",Score_niet,IF(Evaluatie!D8="x",Score_enigszins,IF(Evaluatie!E8="x",Score_grotendeels,IF(Evaluatie!F8="x",Score_volledig,""))))</f>
        <v/>
      </c>
      <c r="C236" s="118" t="str">
        <f>IF(Evaluatie!G8="x",Score_niet_belangrijk,IF(Evaluatie!H8="x",Score_beetje_belangrijk,IF(Evaluatie!I8="x",Score_belangrijk,"")))</f>
        <v/>
      </c>
      <c r="D236" s="118" t="str">
        <f>IF(Evaluatie!J8="x",1,"")</f>
        <v/>
      </c>
      <c r="E236" s="119" t="str">
        <f>IF(ISBLANK(Evaluatie!K8),"",Evaluatie!K8)</f>
        <v/>
      </c>
      <c r="F236" s="115" t="str">
        <f t="shared" si="3"/>
        <v/>
      </c>
      <c r="G236" s="9" t="s">
        <v>78</v>
      </c>
      <c r="H236" s="9" t="s">
        <v>78</v>
      </c>
      <c r="I236" s="9" t="s">
        <v>523</v>
      </c>
    </row>
    <row r="237" spans="1:9">
      <c r="A237" s="107" t="str">
        <f>Evaluatie!A9</f>
        <v>*</v>
      </c>
      <c r="B237" s="118" t="str">
        <f>IF(Evaluatie!C9="x",Score_niet,IF(Evaluatie!D9="x",Score_enigszins,IF(Evaluatie!E9="x",Score_grotendeels,IF(Evaluatie!F9="x",Score_volledig,""))))</f>
        <v/>
      </c>
      <c r="C237" s="118" t="str">
        <f>IF(Evaluatie!G9="x",Score_niet_belangrijk,IF(Evaluatie!H9="x",Score_beetje_belangrijk,IF(Evaluatie!I9="x",Score_belangrijk,"")))</f>
        <v/>
      </c>
      <c r="D237" s="118" t="str">
        <f>IF(Evaluatie!J9="x",1,"")</f>
        <v/>
      </c>
      <c r="E237" s="119" t="str">
        <f>IF(ISBLANK(Evaluatie!K9),"",Evaluatie!K9)</f>
        <v/>
      </c>
      <c r="F237" s="115" t="str">
        <f t="shared" si="3"/>
        <v/>
      </c>
      <c r="G237" s="9" t="s">
        <v>79</v>
      </c>
      <c r="H237" s="9" t="s">
        <v>79</v>
      </c>
      <c r="I237" s="9" t="s">
        <v>523</v>
      </c>
    </row>
    <row r="238" spans="1:9">
      <c r="A238" s="107" t="str">
        <f>Evaluatie!A10</f>
        <v>*</v>
      </c>
      <c r="B238" s="118" t="str">
        <f>IF(Evaluatie!C10="x",Score_niet,IF(Evaluatie!D10="x",Score_enigszins,IF(Evaluatie!E10="x",Score_grotendeels,IF(Evaluatie!F10="x",Score_volledig,""))))</f>
        <v/>
      </c>
      <c r="C238" s="118" t="str">
        <f>IF(Evaluatie!G10="x",Score_niet_belangrijk,IF(Evaluatie!H10="x",Score_beetje_belangrijk,IF(Evaluatie!I10="x",Score_belangrijk,"")))</f>
        <v/>
      </c>
      <c r="D238" s="118" t="str">
        <f>IF(Evaluatie!J10="x",1,"")</f>
        <v/>
      </c>
      <c r="E238" s="119" t="str">
        <f>IF(ISBLANK(Evaluatie!K10),"",Evaluatie!K10)</f>
        <v/>
      </c>
      <c r="F238" s="115" t="str">
        <f t="shared" si="3"/>
        <v/>
      </c>
      <c r="G238" s="9" t="s">
        <v>80</v>
      </c>
      <c r="H238" s="9" t="s">
        <v>80</v>
      </c>
      <c r="I238" s="9" t="s">
        <v>523</v>
      </c>
    </row>
    <row r="239" spans="1:9">
      <c r="A239" s="107" t="str">
        <f>Evaluatie!A11</f>
        <v>*</v>
      </c>
      <c r="B239" s="118" t="str">
        <f>IF(Evaluatie!C11="x",Score_niet,IF(Evaluatie!D11="x",Score_enigszins,IF(Evaluatie!E11="x",Score_grotendeels,IF(Evaluatie!F11="x",Score_volledig,""))))</f>
        <v/>
      </c>
      <c r="C239" s="118" t="str">
        <f>IF(Evaluatie!G11="x",Score_niet_belangrijk,IF(Evaluatie!H11="x",Score_beetje_belangrijk,IF(Evaluatie!I11="x",Score_belangrijk,"")))</f>
        <v/>
      </c>
      <c r="D239" s="118" t="str">
        <f>IF(Evaluatie!J11="x",1,"")</f>
        <v/>
      </c>
      <c r="E239" s="119" t="str">
        <f>IF(ISBLANK(Evaluatie!K11),"",Evaluatie!K11)</f>
        <v/>
      </c>
      <c r="F239" s="115" t="str">
        <f t="shared" si="3"/>
        <v/>
      </c>
      <c r="G239" s="9" t="s">
        <v>81</v>
      </c>
      <c r="H239" s="9" t="s">
        <v>81</v>
      </c>
      <c r="I239" s="9" t="s">
        <v>523</v>
      </c>
    </row>
    <row r="240" spans="1:9">
      <c r="A240" s="107" t="str">
        <f>Evaluatie!A12</f>
        <v>*</v>
      </c>
      <c r="B240" s="118" t="str">
        <f>IF(Evaluatie!C12="x",Score_niet,IF(Evaluatie!D12="x",Score_enigszins,IF(Evaluatie!E12="x",Score_grotendeels,IF(Evaluatie!F12="x",Score_volledig,""))))</f>
        <v/>
      </c>
      <c r="C240" s="118" t="str">
        <f>IF(Evaluatie!G12="x",Score_niet_belangrijk,IF(Evaluatie!H12="x",Score_beetje_belangrijk,IF(Evaluatie!I12="x",Score_belangrijk,"")))</f>
        <v/>
      </c>
      <c r="D240" s="118" t="str">
        <f>IF(Evaluatie!J12="x",1,"")</f>
        <v/>
      </c>
      <c r="E240" s="119" t="str">
        <f>IF(ISBLANK(Evaluatie!K12),"",Evaluatie!K12)</f>
        <v/>
      </c>
      <c r="F240" s="115" t="str">
        <f t="shared" si="3"/>
        <v/>
      </c>
      <c r="G240" s="9" t="s">
        <v>82</v>
      </c>
      <c r="H240" s="9" t="s">
        <v>82</v>
      </c>
      <c r="I240" s="9" t="s">
        <v>523</v>
      </c>
    </row>
    <row r="241" spans="1:9">
      <c r="A241" s="107" t="str">
        <f>Evaluatie!A13</f>
        <v>*</v>
      </c>
      <c r="B241" s="118" t="str">
        <f>IF(Evaluatie!C13="x",Score_niet,IF(Evaluatie!D13="x",Score_enigszins,IF(Evaluatie!E13="x",Score_grotendeels,IF(Evaluatie!F13="x",Score_volledig,""))))</f>
        <v/>
      </c>
      <c r="C241" s="118" t="str">
        <f>IF(Evaluatie!G13="x",Score_niet_belangrijk,IF(Evaluatie!H13="x",Score_beetje_belangrijk,IF(Evaluatie!I13="x",Score_belangrijk,"")))</f>
        <v/>
      </c>
      <c r="D241" s="118" t="str">
        <f>IF(Evaluatie!J13="x",1,"")</f>
        <v/>
      </c>
      <c r="E241" s="119" t="str">
        <f>IF(ISBLANK(Evaluatie!K13),"",Evaluatie!K13)</f>
        <v/>
      </c>
      <c r="F241" s="115" t="str">
        <f t="shared" si="3"/>
        <v/>
      </c>
      <c r="G241" s="9" t="s">
        <v>86</v>
      </c>
      <c r="H241" s="9" t="s">
        <v>86</v>
      </c>
      <c r="I241" s="9" t="s">
        <v>523</v>
      </c>
    </row>
    <row r="242" spans="1:9">
      <c r="A242" s="107" t="str">
        <f>Evaluatie!A14</f>
        <v>4.2</v>
      </c>
      <c r="B242" s="118" t="str">
        <f>IF(Evaluatie!C14="x",Score_niet,IF(Evaluatie!D14="x",Score_enigszins,IF(Evaluatie!E14="x",Score_grotendeels,IF(Evaluatie!F14="x",Score_volledig,""))))</f>
        <v/>
      </c>
      <c r="C242" s="118" t="str">
        <f>IF(Evaluatie!G14="x",Score_niet_belangrijk,IF(Evaluatie!H14="x",Score_beetje_belangrijk,IF(Evaluatie!I14="x",Score_belangrijk,"")))</f>
        <v/>
      </c>
      <c r="D242" s="118" t="str">
        <f>IF(Evaluatie!J14="x",1,"")</f>
        <v/>
      </c>
      <c r="E242" s="119" t="str">
        <f>IF(ISBLANK(Evaluatie!K14),"",Evaluatie!K14)</f>
        <v/>
      </c>
      <c r="F242" s="115" t="str">
        <f t="shared" si="3"/>
        <v/>
      </c>
      <c r="G242" s="9" t="s">
        <v>87</v>
      </c>
      <c r="H242" s="9" t="s">
        <v>87</v>
      </c>
      <c r="I242" s="9"/>
    </row>
    <row r="243" spans="1:9">
      <c r="A243" s="107" t="str">
        <f>Evaluatie!A15</f>
        <v>4.3</v>
      </c>
      <c r="B243" s="118" t="str">
        <f>IF(Evaluatie!C15="x",Score_niet,IF(Evaluatie!D15="x",Score_enigszins,IF(Evaluatie!E15="x",Score_grotendeels,IF(Evaluatie!F15="x",Score_volledig,""))))</f>
        <v/>
      </c>
      <c r="C243" s="118" t="str">
        <f>IF(Evaluatie!G15="x",Score_niet_belangrijk,IF(Evaluatie!H15="x",Score_beetje_belangrijk,IF(Evaluatie!I15="x",Score_belangrijk,"")))</f>
        <v/>
      </c>
      <c r="D243" s="118" t="str">
        <f>IF(Evaluatie!J15="x",1,"")</f>
        <v/>
      </c>
      <c r="E243" s="119" t="str">
        <f>IF(ISBLANK(Evaluatie!K15),"",Evaluatie!K15)</f>
        <v/>
      </c>
      <c r="F243" s="115" t="str">
        <f t="shared" si="3"/>
        <v/>
      </c>
      <c r="G243" s="9" t="s">
        <v>88</v>
      </c>
      <c r="H243" s="9" t="s">
        <v>585</v>
      </c>
      <c r="I243" s="9" t="s">
        <v>523</v>
      </c>
    </row>
    <row r="244" spans="1:9">
      <c r="A244" s="107" t="str">
        <f>Evaluatie!A16</f>
        <v>4.4</v>
      </c>
      <c r="B244" s="118" t="str">
        <f>IF(Evaluatie!C16="x",Score_niet,IF(Evaluatie!D16="x",Score_enigszins,IF(Evaluatie!E16="x",Score_grotendeels,IF(Evaluatie!F16="x",Score_volledig,""))))</f>
        <v/>
      </c>
      <c r="C244" s="118" t="str">
        <f>IF(Evaluatie!G16="x",Score_niet_belangrijk,IF(Evaluatie!H16="x",Score_beetje_belangrijk,IF(Evaluatie!I16="x",Score_belangrijk,"")))</f>
        <v/>
      </c>
      <c r="D244" s="118" t="str">
        <f>IF(Evaluatie!J16="x",1,"")</f>
        <v/>
      </c>
      <c r="E244" s="119" t="str">
        <f>IF(ISBLANK(Evaluatie!K16),"",Evaluatie!K16)</f>
        <v/>
      </c>
      <c r="F244" s="115" t="str">
        <f t="shared" si="3"/>
        <v/>
      </c>
      <c r="G244" s="9" t="s">
        <v>89</v>
      </c>
      <c r="H244" s="9" t="s">
        <v>586</v>
      </c>
      <c r="I244" s="9" t="s">
        <v>523</v>
      </c>
    </row>
    <row r="245" spans="1:9">
      <c r="A245" s="107"/>
      <c r="B245" s="118" t="str">
        <f>IF(Evaluatie!C17="x",Score_niet,IF(Evaluatie!D17="x",Score_enigszins,IF(Evaluatie!E17="x",Score_grotendeels,IF(Evaluatie!F17="x",Score_volledig,""))))</f>
        <v/>
      </c>
      <c r="C245" s="118" t="str">
        <f>IF(Evaluatie!G17="x",Score_niet_belangrijk,IF(Evaluatie!H17="x",Score_beetje_belangrijk,IF(Evaluatie!I17="x",Score_belangrijk,"")))</f>
        <v/>
      </c>
      <c r="D245" s="118" t="str">
        <f>IF(Evaluatie!J17="x",1,"")</f>
        <v/>
      </c>
      <c r="E245" s="119" t="str">
        <f>IF(ISBLANK(Evaluatie!K17),"",Evaluatie!K17)</f>
        <v/>
      </c>
      <c r="F245" s="115" t="str">
        <f t="shared" si="3"/>
        <v/>
      </c>
      <c r="G245" s="9" t="s">
        <v>90</v>
      </c>
      <c r="H245" s="9" t="s">
        <v>587</v>
      </c>
      <c r="I245" s="9"/>
    </row>
    <row r="246" spans="1:9">
      <c r="A246" s="107">
        <f>Evaluatie!A18</f>
        <v>0</v>
      </c>
      <c r="B246" s="106" t="str">
        <f>Evaluatie!B18</f>
        <v>EVALUATIE OP SCHOOLNIVEAU</v>
      </c>
      <c r="C246" s="118"/>
      <c r="D246" s="118"/>
      <c r="E246" s="119"/>
      <c r="F246" s="115" t="str">
        <f t="shared" si="3"/>
        <v/>
      </c>
      <c r="G246" s="9" t="s">
        <v>91</v>
      </c>
      <c r="H246" s="9" t="s">
        <v>588</v>
      </c>
      <c r="I246" s="9"/>
    </row>
    <row r="247" spans="1:9">
      <c r="A247" s="107" t="str">
        <f>Evaluatie!A19</f>
        <v>4.5</v>
      </c>
      <c r="B247" s="118" t="str">
        <f>IF(Evaluatie!C19="x",Score_niet,IF(Evaluatie!D19="x",Score_enigszins,IF(Evaluatie!E19="x",Score_grotendeels,IF(Evaluatie!F19="x",Score_volledig,""))))</f>
        <v/>
      </c>
      <c r="C247" s="118" t="str">
        <f>IF(Evaluatie!G19="x",Score_niet_belangrijk,IF(Evaluatie!H19="x",Score_beetje_belangrijk,IF(Evaluatie!I19="x",Score_belangrijk,"")))</f>
        <v/>
      </c>
      <c r="D247" s="118" t="str">
        <f>IF(Evaluatie!J19="x",1,"")</f>
        <v/>
      </c>
      <c r="E247" s="119" t="str">
        <f>IF(ISBLANK(Evaluatie!K19),"",Evaluatie!K19)</f>
        <v/>
      </c>
      <c r="F247" s="115" t="str">
        <f t="shared" si="3"/>
        <v/>
      </c>
      <c r="G247" s="11" t="s">
        <v>92</v>
      </c>
      <c r="H247" s="11" t="s">
        <v>92</v>
      </c>
      <c r="I247" s="9"/>
    </row>
    <row r="248" spans="1:9">
      <c r="A248" s="107" t="str">
        <f>Evaluatie!A20</f>
        <v>4.6</v>
      </c>
      <c r="B248" s="118" t="str">
        <f>IF(Evaluatie!C20="x",Score_niet,IF(Evaluatie!D20="x",Score_enigszins,IF(Evaluatie!E20="x",Score_grotendeels,IF(Evaluatie!F20="x",Score_volledig,""))))</f>
        <v/>
      </c>
      <c r="C248" s="118" t="str">
        <f>IF(Evaluatie!G20="x",Score_niet_belangrijk,IF(Evaluatie!H20="x",Score_beetje_belangrijk,IF(Evaluatie!I20="x",Score_belangrijk,"")))</f>
        <v/>
      </c>
      <c r="D248" s="118" t="str">
        <f>IF(Evaluatie!J20="x",1,"")</f>
        <v/>
      </c>
      <c r="E248" s="119" t="str">
        <f>IF(ISBLANK(Evaluatie!K20),"",Evaluatie!K20)</f>
        <v/>
      </c>
      <c r="F248" s="115" t="str">
        <f t="shared" si="3"/>
        <v/>
      </c>
      <c r="G248" s="9" t="s">
        <v>93</v>
      </c>
      <c r="H248" s="9" t="s">
        <v>589</v>
      </c>
      <c r="I248" s="9"/>
    </row>
    <row r="249" spans="1:9">
      <c r="A249" s="107" t="str">
        <f>Evaluatie!A21</f>
        <v>*</v>
      </c>
      <c r="B249" s="118" t="str">
        <f>IF(Evaluatie!C21="x",Score_niet,IF(Evaluatie!D21="x",Score_enigszins,IF(Evaluatie!E21="x",Score_grotendeels,IF(Evaluatie!F21="x",Score_volledig,""))))</f>
        <v/>
      </c>
      <c r="C249" s="118" t="str">
        <f>IF(Evaluatie!G21="x",Score_niet_belangrijk,IF(Evaluatie!H21="x",Score_beetje_belangrijk,IF(Evaluatie!I21="x",Score_belangrijk,"")))</f>
        <v/>
      </c>
      <c r="D249" s="118" t="str">
        <f>IF(Evaluatie!J21="x",1,"")</f>
        <v/>
      </c>
      <c r="E249" s="119" t="str">
        <f>IF(ISBLANK(Evaluatie!K21),"",Evaluatie!K21)</f>
        <v/>
      </c>
      <c r="F249" s="115" t="str">
        <f t="shared" si="3"/>
        <v/>
      </c>
      <c r="G249" s="9" t="s">
        <v>94</v>
      </c>
      <c r="H249" s="9" t="s">
        <v>595</v>
      </c>
      <c r="I249" s="9"/>
    </row>
    <row r="250" spans="1:9">
      <c r="A250" s="107" t="str">
        <f>Evaluatie!A22</f>
        <v>*</v>
      </c>
      <c r="B250" s="118" t="str">
        <f>IF(Evaluatie!C22="x",Score_niet,IF(Evaluatie!D22="x",Score_enigszins,IF(Evaluatie!E22="x",Score_grotendeels,IF(Evaluatie!F22="x",Score_volledig,""))))</f>
        <v/>
      </c>
      <c r="C250" s="118" t="str">
        <f>IF(Evaluatie!G22="x",Score_niet_belangrijk,IF(Evaluatie!H22="x",Score_beetje_belangrijk,IF(Evaluatie!I22="x",Score_belangrijk,"")))</f>
        <v/>
      </c>
      <c r="D250" s="118" t="str">
        <f>IF(Evaluatie!J22="x",1,"")</f>
        <v/>
      </c>
      <c r="E250" s="119" t="str">
        <f>IF(ISBLANK(Evaluatie!K22),"",Evaluatie!K22)</f>
        <v/>
      </c>
      <c r="F250" s="115" t="str">
        <f t="shared" si="3"/>
        <v/>
      </c>
      <c r="G250" s="9" t="s">
        <v>95</v>
      </c>
      <c r="H250" s="9" t="s">
        <v>95</v>
      </c>
      <c r="I250" s="9" t="s">
        <v>523</v>
      </c>
    </row>
    <row r="251" spans="1:9">
      <c r="A251" s="107" t="str">
        <f>Evaluatie!A23</f>
        <v>*</v>
      </c>
      <c r="B251" s="118" t="str">
        <f>IF(Evaluatie!C23="x",Score_niet,IF(Evaluatie!D23="x",Score_enigszins,IF(Evaluatie!E23="x",Score_grotendeels,IF(Evaluatie!F23="x",Score_volledig,""))))</f>
        <v/>
      </c>
      <c r="C251" s="118" t="str">
        <f>IF(Evaluatie!G23="x",Score_niet_belangrijk,IF(Evaluatie!H23="x",Score_beetje_belangrijk,IF(Evaluatie!I23="x",Score_belangrijk,"")))</f>
        <v/>
      </c>
      <c r="D251" s="118" t="str">
        <f>IF(Evaluatie!J23="x",1,"")</f>
        <v/>
      </c>
      <c r="E251" s="119" t="str">
        <f>IF(ISBLANK(Evaluatie!K23),"",Evaluatie!K23)</f>
        <v/>
      </c>
      <c r="F251" s="115" t="str">
        <f t="shared" si="3"/>
        <v/>
      </c>
      <c r="G251" s="9" t="s">
        <v>96</v>
      </c>
      <c r="H251" s="9" t="s">
        <v>96</v>
      </c>
      <c r="I251" s="9" t="s">
        <v>523</v>
      </c>
    </row>
    <row r="252" spans="1:9">
      <c r="A252" s="107" t="str">
        <f>Evaluatie!A24</f>
        <v>*</v>
      </c>
      <c r="B252" s="118" t="str">
        <f>IF(Evaluatie!C24="x",Score_niet,IF(Evaluatie!D24="x",Score_enigszins,IF(Evaluatie!E24="x",Score_grotendeels,IF(Evaluatie!F24="x",Score_volledig,""))))</f>
        <v/>
      </c>
      <c r="C252" s="118" t="str">
        <f>IF(Evaluatie!G24="x",Score_niet_belangrijk,IF(Evaluatie!H24="x",Score_beetje_belangrijk,IF(Evaluatie!I24="x",Score_belangrijk,"")))</f>
        <v/>
      </c>
      <c r="D252" s="118" t="str">
        <f>IF(Evaluatie!J24="x",1,"")</f>
        <v/>
      </c>
      <c r="E252" s="119" t="str">
        <f>IF(ISBLANK(Evaluatie!K24),"",Evaluatie!K24)</f>
        <v/>
      </c>
      <c r="F252" s="115" t="str">
        <f t="shared" si="3"/>
        <v/>
      </c>
      <c r="G252" s="9" t="s">
        <v>97</v>
      </c>
      <c r="H252" s="9" t="s">
        <v>97</v>
      </c>
      <c r="I252" s="9" t="s">
        <v>523</v>
      </c>
    </row>
    <row r="253" spans="1:9">
      <c r="A253" s="107" t="str">
        <f>Evaluatie!A25</f>
        <v>*</v>
      </c>
      <c r="B253" s="118" t="str">
        <f>IF(Evaluatie!C25="x",Score_niet,IF(Evaluatie!D25="x",Score_enigszins,IF(Evaluatie!E25="x",Score_grotendeels,IF(Evaluatie!F25="x",Score_volledig,""))))</f>
        <v/>
      </c>
      <c r="C253" s="118" t="str">
        <f>IF(Evaluatie!G25="x",Score_niet_belangrijk,IF(Evaluatie!H25="x",Score_beetje_belangrijk,IF(Evaluatie!I25="x",Score_belangrijk,"")))</f>
        <v/>
      </c>
      <c r="D253" s="118" t="str">
        <f>IF(Evaluatie!J25="x",1,"")</f>
        <v/>
      </c>
      <c r="E253" s="119" t="str">
        <f>IF(ISBLANK(Evaluatie!K25),"",Evaluatie!K25)</f>
        <v/>
      </c>
      <c r="F253" s="115" t="str">
        <f t="shared" si="3"/>
        <v/>
      </c>
      <c r="G253" s="9" t="s">
        <v>98</v>
      </c>
      <c r="H253" s="9" t="s">
        <v>98</v>
      </c>
      <c r="I253" s="9" t="s">
        <v>523</v>
      </c>
    </row>
    <row r="254" spans="1:9">
      <c r="A254" s="107" t="str">
        <f>Evaluatie!A26</f>
        <v>*</v>
      </c>
      <c r="B254" s="118" t="str">
        <f>IF(Evaluatie!C26="x",Score_niet,IF(Evaluatie!D26="x",Score_enigszins,IF(Evaluatie!E26="x",Score_grotendeels,IF(Evaluatie!F26="x",Score_volledig,""))))</f>
        <v/>
      </c>
      <c r="C254" s="118" t="str">
        <f>IF(Evaluatie!G26="x",Score_niet_belangrijk,IF(Evaluatie!H26="x",Score_beetje_belangrijk,IF(Evaluatie!I26="x",Score_belangrijk,"")))</f>
        <v/>
      </c>
      <c r="D254" s="118" t="str">
        <f>IF(Evaluatie!J26="x",1,"")</f>
        <v/>
      </c>
      <c r="E254" s="119" t="str">
        <f>IF(ISBLANK(Evaluatie!K26),"",Evaluatie!K26)</f>
        <v/>
      </c>
      <c r="F254" s="115" t="str">
        <f t="shared" si="3"/>
        <v/>
      </c>
      <c r="G254" s="9" t="s">
        <v>99</v>
      </c>
      <c r="H254" s="9" t="s">
        <v>99</v>
      </c>
      <c r="I254" s="9" t="s">
        <v>523</v>
      </c>
    </row>
    <row r="255" spans="1:9">
      <c r="A255" s="107"/>
      <c r="B255" s="118"/>
      <c r="C255" s="118"/>
      <c r="D255" s="118"/>
      <c r="E255" s="119"/>
      <c r="F255" s="115" t="str">
        <f t="shared" si="3"/>
        <v/>
      </c>
      <c r="G255" s="9"/>
      <c r="H255" s="9"/>
      <c r="I255" s="9"/>
    </row>
    <row r="256" spans="1:9">
      <c r="A256" s="107"/>
      <c r="B256" s="437" t="s">
        <v>621</v>
      </c>
      <c r="C256" s="118"/>
      <c r="D256" s="118"/>
      <c r="E256" s="119"/>
      <c r="F256" s="115" t="str">
        <f t="shared" si="3"/>
        <v/>
      </c>
      <c r="G256" s="10"/>
      <c r="H256" s="9"/>
      <c r="I256" s="9"/>
    </row>
    <row r="257" spans="1:9">
      <c r="A257" s="107" t="str">
        <f>Beleid!A6</f>
        <v>5.1</v>
      </c>
      <c r="B257" s="118" t="str">
        <f>IF(Beleid!C6="x",Score_niet,IF(Beleid!D6="x",Score_enigszins,IF(Beleid!E6="x",Score_grotendeels,IF(Beleid!F6="x",Score_volledig,""))))</f>
        <v/>
      </c>
      <c r="C257" s="118" t="str">
        <f>IF(Beleid!G6="x",Score_niet_belangrijk,IF(Beleid!H6="x",Score_beetje_belangrijk,IF(Beleid!I6="x",Score_belangrijk,"")))</f>
        <v/>
      </c>
      <c r="D257" s="118" t="str">
        <f>IF(Beleid!J6="x",1,"")</f>
        <v/>
      </c>
      <c r="E257" s="119" t="str">
        <f>IF(ISBLANK(Beleid!K6),"",Beleid!K6)</f>
        <v/>
      </c>
      <c r="F257" s="115" t="str">
        <f t="shared" si="3"/>
        <v/>
      </c>
      <c r="G257" s="9" t="s">
        <v>102</v>
      </c>
      <c r="H257" s="9" t="s">
        <v>596</v>
      </c>
      <c r="I257" s="9"/>
    </row>
    <row r="258" spans="1:9">
      <c r="A258" s="107" t="str">
        <f>Beleid!A7</f>
        <v>5.2</v>
      </c>
      <c r="B258" s="118" t="str">
        <f>IF(Beleid!C7="x",Score_niet,IF(Beleid!D7="x",Score_enigszins,IF(Beleid!E7="x",Score_grotendeels,IF(Beleid!F7="x",Score_volledig,""))))</f>
        <v/>
      </c>
      <c r="C258" s="118" t="str">
        <f>IF(Beleid!G7="x",Score_niet_belangrijk,IF(Beleid!H7="x",Score_beetje_belangrijk,IF(Beleid!I7="x",Score_belangrijk,"")))</f>
        <v/>
      </c>
      <c r="D258" s="118" t="str">
        <f>IF(Beleid!J7="x",1,"")</f>
        <v/>
      </c>
      <c r="E258" s="119" t="str">
        <f>IF(ISBLANK(Beleid!K7),"",Beleid!K7)</f>
        <v/>
      </c>
      <c r="F258" s="115" t="str">
        <f t="shared" si="3"/>
        <v/>
      </c>
      <c r="G258" s="9" t="s">
        <v>103</v>
      </c>
      <c r="H258" s="9" t="s">
        <v>597</v>
      </c>
      <c r="I258" s="9"/>
    </row>
    <row r="259" spans="1:9">
      <c r="A259" s="107">
        <f>Beleid!A8</f>
        <v>0</v>
      </c>
      <c r="B259" s="118" t="str">
        <f>IF(Beleid!C8="x",Score_niet,IF(Beleid!D8="x",Score_enigszins,IF(Beleid!E8="x",Score_grotendeels,IF(Beleid!F8="x",Score_volledig,""))))</f>
        <v/>
      </c>
      <c r="C259" s="118" t="str">
        <f>IF(Beleid!G8="x",Score_niet_belangrijk,IF(Beleid!H8="x",Score_beetje_belangrijk,IF(Beleid!I8="x",Score_belangrijk,"")))</f>
        <v/>
      </c>
      <c r="D259" s="118" t="str">
        <f>IF(Beleid!J8="x",1,"")</f>
        <v/>
      </c>
      <c r="E259" s="119" t="str">
        <f>IF(ISBLANK(Beleid!K8),"",Beleid!K8)</f>
        <v/>
      </c>
      <c r="F259" s="115" t="str">
        <f t="shared" ref="F259:F290" si="4">IF(C259=Score_belangrijk,IF(AND(B259&lt;&gt;"",B259&lt;Score_volledig),Score_volledig-B259,0),"")</f>
        <v/>
      </c>
      <c r="G259" s="9"/>
      <c r="H259" s="9"/>
      <c r="I259" s="9"/>
    </row>
    <row r="260" spans="1:9">
      <c r="A260" s="107">
        <f>Beleid!A9</f>
        <v>0</v>
      </c>
      <c r="B260" s="106" t="str">
        <f>Beleid!B9</f>
        <v>INHOUD VAN HET ZORG-/BELEIDSPLAN</v>
      </c>
      <c r="C260" s="118"/>
      <c r="D260" s="118"/>
      <c r="E260" s="119"/>
      <c r="F260" s="115" t="str">
        <f t="shared" si="4"/>
        <v/>
      </c>
      <c r="G260" s="9" t="s">
        <v>105</v>
      </c>
      <c r="H260" s="9" t="s">
        <v>190</v>
      </c>
      <c r="I260" s="9"/>
    </row>
    <row r="261" spans="1:9">
      <c r="A261" s="107">
        <f>Beleid!A10</f>
        <v>0</v>
      </c>
      <c r="B261" s="118" t="str">
        <f>IF(Beleid!C10="x",Score_niet,IF(Beleid!D10="x",Score_enigszins,IF(Beleid!E10="x",Score_grotendeels,IF(Beleid!F10="x",Score_volledig,""))))</f>
        <v/>
      </c>
      <c r="C261" s="118" t="str">
        <f>IF(Beleid!G10="x",Score_niet_belangrijk,IF(Beleid!H10="x",Score_beetje_belangrijk,IF(Beleid!I10="x",Score_belangrijk,"")))</f>
        <v/>
      </c>
      <c r="D261" s="118" t="str">
        <f>IF(Beleid!J10="x",1,"")</f>
        <v/>
      </c>
      <c r="E261" s="119" t="str">
        <f>IF(ISBLANK(Beleid!K10),"",Beleid!K10)</f>
        <v/>
      </c>
      <c r="F261" s="115" t="str">
        <f t="shared" si="4"/>
        <v/>
      </c>
      <c r="G261" s="9" t="s">
        <v>106</v>
      </c>
      <c r="H261" s="9" t="s">
        <v>191</v>
      </c>
      <c r="I261" s="9"/>
    </row>
    <row r="262" spans="1:9">
      <c r="A262" s="107" t="str">
        <f>Beleid!A11</f>
        <v>5.3</v>
      </c>
      <c r="B262" s="118" t="str">
        <f>IF(Beleid!C11="x",Score_niet,IF(Beleid!D11="x",Score_enigszins,IF(Beleid!E11="x",Score_grotendeels,IF(Beleid!F11="x",Score_volledig,""))))</f>
        <v/>
      </c>
      <c r="C262" s="118" t="str">
        <f>IF(Beleid!G11="x",Score_niet_belangrijk,IF(Beleid!H11="x",Score_beetje_belangrijk,IF(Beleid!I11="x",Score_belangrijk,"")))</f>
        <v/>
      </c>
      <c r="D262" s="118" t="str">
        <f>IF(Beleid!J11="x",1,"")</f>
        <v/>
      </c>
      <c r="E262" s="119" t="str">
        <f>IF(ISBLANK(Beleid!K11),"",Beleid!K11)</f>
        <v/>
      </c>
      <c r="F262" s="115" t="str">
        <f t="shared" si="4"/>
        <v/>
      </c>
      <c r="G262" s="9" t="s">
        <v>107</v>
      </c>
      <c r="H262" s="9" t="s">
        <v>192</v>
      </c>
      <c r="I262" s="9"/>
    </row>
    <row r="263" spans="1:9">
      <c r="A263" s="107" t="str">
        <f>Beleid!A12</f>
        <v>5.4</v>
      </c>
      <c r="B263" s="118" t="str">
        <f>IF(Beleid!C12="x",Score_niet,IF(Beleid!D12="x",Score_enigszins,IF(Beleid!E12="x",Score_grotendeels,IF(Beleid!F12="x",Score_volledig,""))))</f>
        <v/>
      </c>
      <c r="C263" s="118" t="str">
        <f>IF(Beleid!G12="x",Score_niet_belangrijk,IF(Beleid!H12="x",Score_beetje_belangrijk,IF(Beleid!I12="x",Score_belangrijk,"")))</f>
        <v/>
      </c>
      <c r="D263" s="118" t="str">
        <f>IF(Beleid!J12="x",1,"")</f>
        <v/>
      </c>
      <c r="E263" s="119" t="str">
        <f>IF(ISBLANK(Beleid!K12),"",Beleid!K12)</f>
        <v/>
      </c>
      <c r="F263" s="115" t="str">
        <f t="shared" si="4"/>
        <v/>
      </c>
      <c r="G263" s="9" t="s">
        <v>104</v>
      </c>
      <c r="H263" s="9" t="s">
        <v>193</v>
      </c>
      <c r="I263" s="9"/>
    </row>
    <row r="264" spans="1:9">
      <c r="A264" s="107" t="str">
        <f>Beleid!A13</f>
        <v>5.5</v>
      </c>
      <c r="B264" s="118" t="str">
        <f>IF(Beleid!C13="x",Score_niet,IF(Beleid!D13="x",Score_enigszins,IF(Beleid!E13="x",Score_grotendeels,IF(Beleid!F13="x",Score_volledig,""))))</f>
        <v/>
      </c>
      <c r="C264" s="118" t="str">
        <f>IF(Beleid!G13="x",Score_niet_belangrijk,IF(Beleid!H13="x",Score_beetje_belangrijk,IF(Beleid!I13="x",Score_belangrijk,"")))</f>
        <v/>
      </c>
      <c r="D264" s="118" t="str">
        <f>IF(Beleid!J13="x",1,"")</f>
        <v/>
      </c>
      <c r="E264" s="119" t="str">
        <f>IF(ISBLANK(Beleid!K13),"",Beleid!K13)</f>
        <v/>
      </c>
      <c r="F264" s="115" t="str">
        <f t="shared" si="4"/>
        <v/>
      </c>
      <c r="G264" s="9" t="s">
        <v>134</v>
      </c>
      <c r="H264" s="9" t="s">
        <v>134</v>
      </c>
      <c r="I264" s="9" t="s">
        <v>523</v>
      </c>
    </row>
    <row r="265" spans="1:9">
      <c r="A265" s="107" t="str">
        <f>Beleid!A14</f>
        <v>5.6</v>
      </c>
      <c r="B265" s="118" t="str">
        <f>IF(Beleid!C14="x",Score_niet,IF(Beleid!D14="x",Score_enigszins,IF(Beleid!E14="x",Score_grotendeels,IF(Beleid!F14="x",Score_volledig,""))))</f>
        <v/>
      </c>
      <c r="C265" s="118" t="str">
        <f>IF(Beleid!G14="x",Score_niet_belangrijk,IF(Beleid!H14="x",Score_beetje_belangrijk,IF(Beleid!I14="x",Score_belangrijk,"")))</f>
        <v/>
      </c>
      <c r="D265" s="118" t="str">
        <f>IF(Beleid!J14="x",1,"")</f>
        <v/>
      </c>
      <c r="E265" s="119" t="str">
        <f>IF(ISBLANK(Beleid!K14),"",Beleid!K14)</f>
        <v/>
      </c>
      <c r="F265" s="115" t="str">
        <f t="shared" si="4"/>
        <v/>
      </c>
      <c r="G265" s="9" t="s">
        <v>135</v>
      </c>
      <c r="H265" s="9" t="s">
        <v>135</v>
      </c>
      <c r="I265" s="9" t="s">
        <v>523</v>
      </c>
    </row>
    <row r="266" spans="1:9">
      <c r="A266" s="107" t="str">
        <f>Beleid!A15</f>
        <v>*</v>
      </c>
      <c r="B266" s="118" t="str">
        <f>IF(Beleid!C15="x",Score_niet,IF(Beleid!D15="x",Score_enigszins,IF(Beleid!E15="x",Score_grotendeels,IF(Beleid!F15="x",Score_volledig,""))))</f>
        <v/>
      </c>
      <c r="C266" s="118" t="str">
        <f>IF(Beleid!G15="x",Score_niet_belangrijk,IF(Beleid!H15="x",Score_beetje_belangrijk,IF(Beleid!I15="x",Score_belangrijk,"")))</f>
        <v/>
      </c>
      <c r="D266" s="118" t="str">
        <f>IF(Beleid!J15="x",1,"")</f>
        <v/>
      </c>
      <c r="E266" s="119" t="str">
        <f>IF(ISBLANK(Beleid!K15),"",Beleid!K15)</f>
        <v/>
      </c>
      <c r="F266" s="115" t="str">
        <f t="shared" si="4"/>
        <v/>
      </c>
      <c r="G266" s="9" t="s">
        <v>136</v>
      </c>
      <c r="H266" s="9" t="s">
        <v>136</v>
      </c>
      <c r="I266" s="9" t="s">
        <v>523</v>
      </c>
    </row>
    <row r="267" spans="1:9">
      <c r="A267" s="107" t="str">
        <f>Beleid!A16</f>
        <v>*</v>
      </c>
      <c r="B267" s="118" t="str">
        <f>IF(Beleid!C16="x",Score_niet,IF(Beleid!D16="x",Score_enigszins,IF(Beleid!E16="x",Score_grotendeels,IF(Beleid!F16="x",Score_volledig,""))))</f>
        <v/>
      </c>
      <c r="C267" s="118" t="str">
        <f>IF(Beleid!G16="x",Score_niet_belangrijk,IF(Beleid!H16="x",Score_beetje_belangrijk,IF(Beleid!I16="x",Score_belangrijk,"")))</f>
        <v/>
      </c>
      <c r="D267" s="118" t="str">
        <f>IF(Beleid!J16="x",1,"")</f>
        <v/>
      </c>
      <c r="E267" s="119" t="str">
        <f>IF(ISBLANK(Beleid!K16),"",Beleid!K16)</f>
        <v/>
      </c>
      <c r="F267" s="115" t="str">
        <f t="shared" si="4"/>
        <v/>
      </c>
      <c r="G267" s="9" t="s">
        <v>137</v>
      </c>
      <c r="H267" s="9" t="s">
        <v>137</v>
      </c>
      <c r="I267" s="9" t="s">
        <v>523</v>
      </c>
    </row>
    <row r="268" spans="1:9">
      <c r="A268" s="107" t="str">
        <f>Beleid!A17</f>
        <v>*</v>
      </c>
      <c r="B268" s="118" t="str">
        <f>IF(Beleid!C17="x",Score_niet,IF(Beleid!D17="x",Score_enigszins,IF(Beleid!E17="x",Score_grotendeels,IF(Beleid!F17="x",Score_volledig,""))))</f>
        <v/>
      </c>
      <c r="C268" s="118" t="str">
        <f>IF(Beleid!G17="x",Score_niet_belangrijk,IF(Beleid!H17="x",Score_beetje_belangrijk,IF(Beleid!I17="x",Score_belangrijk,"")))</f>
        <v/>
      </c>
      <c r="D268" s="118" t="str">
        <f>IF(Beleid!J17="x",1,"")</f>
        <v/>
      </c>
      <c r="E268" s="119" t="str">
        <f>IF(ISBLANK(Beleid!K17),"",Beleid!K17)</f>
        <v/>
      </c>
      <c r="F268" s="115" t="str">
        <f t="shared" si="4"/>
        <v/>
      </c>
      <c r="G268" s="9" t="s">
        <v>138</v>
      </c>
      <c r="H268" s="9" t="s">
        <v>138</v>
      </c>
      <c r="I268" s="9" t="s">
        <v>523</v>
      </c>
    </row>
    <row r="269" spans="1:9">
      <c r="A269" s="107" t="str">
        <f>Beleid!A18</f>
        <v>*</v>
      </c>
      <c r="B269" s="118" t="str">
        <f>IF(Beleid!C18="x",Score_niet,IF(Beleid!D18="x",Score_enigszins,IF(Beleid!E18="x",Score_grotendeels,IF(Beleid!F18="x",Score_volledig,""))))</f>
        <v/>
      </c>
      <c r="C269" s="118" t="str">
        <f>IF(Beleid!G18="x",Score_niet_belangrijk,IF(Beleid!H18="x",Score_beetje_belangrijk,IF(Beleid!I18="x",Score_belangrijk,"")))</f>
        <v/>
      </c>
      <c r="D269" s="118" t="str">
        <f>IF(Beleid!J18="x",1,"")</f>
        <v/>
      </c>
      <c r="E269" s="119" t="str">
        <f>IF(ISBLANK(Beleid!K18),"",Beleid!K18)</f>
        <v/>
      </c>
      <c r="F269" s="115" t="str">
        <f t="shared" si="4"/>
        <v/>
      </c>
      <c r="G269" s="9" t="s">
        <v>108</v>
      </c>
      <c r="H269" s="9" t="s">
        <v>194</v>
      </c>
      <c r="I269" s="9"/>
    </row>
    <row r="270" spans="1:9">
      <c r="A270" s="107" t="str">
        <f>Beleid!A19</f>
        <v>*</v>
      </c>
      <c r="B270" s="118" t="str">
        <f>IF(Beleid!C19="x",Score_niet,IF(Beleid!D19="x",Score_enigszins,IF(Beleid!E19="x",Score_grotendeels,IF(Beleid!F19="x",Score_volledig,""))))</f>
        <v/>
      </c>
      <c r="C270" s="118" t="str">
        <f>IF(Beleid!G19="x",Score_niet_belangrijk,IF(Beleid!H19="x",Score_beetje_belangrijk,IF(Beleid!I19="x",Score_belangrijk,"")))</f>
        <v/>
      </c>
      <c r="D270" s="118" t="str">
        <f>IF(Beleid!J19="x",1,"")</f>
        <v/>
      </c>
      <c r="E270" s="119" t="str">
        <f>IF(ISBLANK(Beleid!K19),"",Beleid!K19)</f>
        <v/>
      </c>
      <c r="F270" s="115" t="str">
        <f t="shared" si="4"/>
        <v/>
      </c>
      <c r="G270" s="9" t="s">
        <v>109</v>
      </c>
      <c r="H270" s="9" t="s">
        <v>195</v>
      </c>
      <c r="I270" s="9"/>
    </row>
    <row r="271" spans="1:9">
      <c r="A271" s="107">
        <f>Beleid!A20</f>
        <v>0</v>
      </c>
      <c r="B271" s="118" t="str">
        <f>IF(Beleid!C20="x",Score_niet,IF(Beleid!D20="x",Score_enigszins,IF(Beleid!E20="x",Score_grotendeels,IF(Beleid!F20="x",Score_volledig,""))))</f>
        <v/>
      </c>
      <c r="C271" s="118" t="str">
        <f>IF(Beleid!G20="x",Score_niet_belangrijk,IF(Beleid!H20="x",Score_beetje_belangrijk,IF(Beleid!I20="x",Score_belangrijk,"")))</f>
        <v/>
      </c>
      <c r="D271" s="118" t="str">
        <f>IF(Beleid!J20="x",1,"")</f>
        <v/>
      </c>
      <c r="E271" s="119" t="str">
        <f>IF(ISBLANK(Beleid!K20),"",Beleid!K20)</f>
        <v/>
      </c>
      <c r="F271" s="115" t="str">
        <f t="shared" si="4"/>
        <v/>
      </c>
      <c r="G271" s="9" t="s">
        <v>110</v>
      </c>
      <c r="H271" s="9" t="s">
        <v>196</v>
      </c>
      <c r="I271" s="9"/>
    </row>
    <row r="272" spans="1:9">
      <c r="A272" s="107" t="str">
        <f>Beleid!A21</f>
        <v>5.7</v>
      </c>
      <c r="B272" s="118" t="str">
        <f>IF(Beleid!C21="x",Score_niet,IF(Beleid!D21="x",Score_enigszins,IF(Beleid!E21="x",Score_grotendeels,IF(Beleid!F21="x",Score_volledig,""))))</f>
        <v/>
      </c>
      <c r="C272" s="118" t="str">
        <f>IF(Beleid!G21="x",Score_niet_belangrijk,IF(Beleid!H21="x",Score_beetje_belangrijk,IF(Beleid!I21="x",Score_belangrijk,"")))</f>
        <v/>
      </c>
      <c r="D272" s="118" t="str">
        <f>IF(Beleid!J21="x",1,"")</f>
        <v/>
      </c>
      <c r="E272" s="119" t="str">
        <f>IF(ISBLANK(Beleid!K21),"",Beleid!K21)</f>
        <v/>
      </c>
      <c r="F272" s="115" t="str">
        <f t="shared" si="4"/>
        <v/>
      </c>
      <c r="G272" s="9" t="s">
        <v>111</v>
      </c>
      <c r="H272" s="9" t="s">
        <v>197</v>
      </c>
      <c r="I272" s="9"/>
    </row>
    <row r="273" spans="1:9">
      <c r="A273" s="107" t="str">
        <f>Beleid!A22</f>
        <v>5.8</v>
      </c>
      <c r="B273" s="118" t="str">
        <f>IF(Beleid!C22="x",Score_niet,IF(Beleid!D22="x",Score_enigszins,IF(Beleid!E22="x",Score_grotendeels,IF(Beleid!F22="x",Score_volledig,""))))</f>
        <v/>
      </c>
      <c r="C273" s="118" t="str">
        <f>IF(Beleid!G22="x",Score_niet_belangrijk,IF(Beleid!H22="x",Score_beetje_belangrijk,IF(Beleid!I22="x",Score_belangrijk,"")))</f>
        <v/>
      </c>
      <c r="D273" s="118" t="str">
        <f>IF(Beleid!J22="x",1,"")</f>
        <v/>
      </c>
      <c r="E273" s="119" t="str">
        <f>IF(ISBLANK(Beleid!K22),"",Beleid!K22)</f>
        <v/>
      </c>
      <c r="F273" s="115" t="str">
        <f t="shared" si="4"/>
        <v/>
      </c>
      <c r="G273" s="9" t="s">
        <v>124</v>
      </c>
      <c r="H273" s="9" t="s">
        <v>198</v>
      </c>
      <c r="I273" s="9"/>
    </row>
    <row r="274" spans="1:9">
      <c r="A274" s="107" t="str">
        <f>Beleid!A23</f>
        <v>5.9</v>
      </c>
      <c r="B274" s="118" t="str">
        <f>IF(Beleid!C23="x",Score_niet,IF(Beleid!D23="x",Score_enigszins,IF(Beleid!E23="x",Score_grotendeels,IF(Beleid!F23="x",Score_volledig,""))))</f>
        <v/>
      </c>
      <c r="C274" s="118" t="str">
        <f>IF(Beleid!G23="x",Score_niet_belangrijk,IF(Beleid!H23="x",Score_beetje_belangrijk,IF(Beleid!I23="x",Score_belangrijk,"")))</f>
        <v/>
      </c>
      <c r="D274" s="118" t="str">
        <f>IF(Beleid!J23="x",1,"")</f>
        <v/>
      </c>
      <c r="E274" s="119" t="str">
        <f>IF(ISBLANK(Beleid!K23),"",Beleid!K23)</f>
        <v/>
      </c>
      <c r="F274" s="115" t="str">
        <f t="shared" si="4"/>
        <v/>
      </c>
      <c r="G274" s="9" t="s">
        <v>112</v>
      </c>
      <c r="H274" s="9" t="s">
        <v>199</v>
      </c>
      <c r="I274" s="9"/>
    </row>
    <row r="275" spans="1:9">
      <c r="A275" s="107" t="str">
        <f>Beleid!A24</f>
        <v>5.10</v>
      </c>
      <c r="B275" s="118" t="str">
        <f>IF(Beleid!C24="x",Score_niet,IF(Beleid!D24="x",Score_enigszins,IF(Beleid!E24="x",Score_grotendeels,IF(Beleid!F24="x",Score_volledig,""))))</f>
        <v/>
      </c>
      <c r="C275" s="118" t="str">
        <f>IF(Beleid!G24="x",Score_niet_belangrijk,IF(Beleid!H24="x",Score_beetje_belangrijk,IF(Beleid!I24="x",Score_belangrijk,"")))</f>
        <v/>
      </c>
      <c r="D275" s="118" t="str">
        <f>IF(Beleid!J24="x",1,"")</f>
        <v/>
      </c>
      <c r="E275" s="119" t="str">
        <f>IF(ISBLANK(Beleid!K24),"",Beleid!K24)</f>
        <v/>
      </c>
      <c r="F275" s="115" t="str">
        <f t="shared" si="4"/>
        <v/>
      </c>
      <c r="G275" s="9" t="s">
        <v>113</v>
      </c>
      <c r="H275" s="9" t="s">
        <v>200</v>
      </c>
      <c r="I275" s="9"/>
    </row>
    <row r="276" spans="1:9">
      <c r="A276" s="107" t="str">
        <f>Beleid!A25</f>
        <v>5.11</v>
      </c>
      <c r="B276" s="118" t="str">
        <f>IF(Beleid!C25="x",Score_niet,IF(Beleid!D25="x",Score_enigszins,IF(Beleid!E25="x",Score_grotendeels,IF(Beleid!F25="x",Score_volledig,""))))</f>
        <v/>
      </c>
      <c r="C276" s="118" t="str">
        <f>IF(Beleid!G25="x",Score_niet_belangrijk,IF(Beleid!H25="x",Score_beetje_belangrijk,IF(Beleid!I25="x",Score_belangrijk,"")))</f>
        <v/>
      </c>
      <c r="D276" s="118" t="str">
        <f>IF(Beleid!J25="x",1,"")</f>
        <v/>
      </c>
      <c r="E276" s="119" t="str">
        <f>IF(ISBLANK(Beleid!K25),"",Beleid!K25)</f>
        <v/>
      </c>
      <c r="F276" s="115" t="str">
        <f t="shared" si="4"/>
        <v/>
      </c>
      <c r="G276" s="9" t="s">
        <v>114</v>
      </c>
      <c r="H276" s="9" t="s">
        <v>201</v>
      </c>
      <c r="I276" s="9"/>
    </row>
    <row r="277" spans="1:9">
      <c r="A277" s="107">
        <f>Beleid!A26</f>
        <v>0</v>
      </c>
      <c r="B277" s="118" t="str">
        <f>IF(Beleid!C26="x",Score_niet,IF(Beleid!D26="x",Score_enigszins,IF(Beleid!E26="x",Score_grotendeels,IF(Beleid!F26="x",Score_volledig,""))))</f>
        <v/>
      </c>
      <c r="C277" s="118" t="str">
        <f>IF(Beleid!G26="x",Score_niet_belangrijk,IF(Beleid!H26="x",Score_beetje_belangrijk,IF(Beleid!I26="x",Score_belangrijk,"")))</f>
        <v/>
      </c>
      <c r="D277" s="118" t="str">
        <f>IF(Beleid!J26="x",1,"")</f>
        <v/>
      </c>
      <c r="E277" s="119" t="str">
        <f>IF(ISBLANK(Beleid!K26),"",Beleid!K26)</f>
        <v/>
      </c>
      <c r="F277" s="115" t="str">
        <f t="shared" si="4"/>
        <v/>
      </c>
      <c r="G277" s="9" t="s">
        <v>493</v>
      </c>
      <c r="H277" s="9" t="s">
        <v>202</v>
      </c>
      <c r="I277" s="9"/>
    </row>
    <row r="278" spans="1:9">
      <c r="A278" s="107" t="str">
        <f>Beleid!A27</f>
        <v>5.12</v>
      </c>
      <c r="B278" s="118" t="str">
        <f>IF(Beleid!C27="x",Score_niet,IF(Beleid!D27="x",Score_enigszins,IF(Beleid!E27="x",Score_grotendeels,IF(Beleid!F27="x",Score_volledig,""))))</f>
        <v/>
      </c>
      <c r="C278" s="118" t="str">
        <f>IF(Beleid!G27="x",Score_niet_belangrijk,IF(Beleid!H27="x",Score_beetje_belangrijk,IF(Beleid!I27="x",Score_belangrijk,"")))</f>
        <v/>
      </c>
      <c r="D278" s="118" t="str">
        <f>IF(Beleid!J27="x",1,"")</f>
        <v/>
      </c>
      <c r="E278" s="119" t="str">
        <f>IF(ISBLANK(Beleid!K27),"",Beleid!K27)</f>
        <v/>
      </c>
      <c r="F278" s="115" t="str">
        <f t="shared" si="4"/>
        <v/>
      </c>
      <c r="G278" s="9" t="s">
        <v>494</v>
      </c>
      <c r="H278" s="9" t="s">
        <v>203</v>
      </c>
      <c r="I278" s="9"/>
    </row>
    <row r="279" spans="1:9">
      <c r="A279" s="107" t="str">
        <f>Beleid!A28</f>
        <v>5.13</v>
      </c>
      <c r="B279" s="118" t="str">
        <f>IF(Beleid!C28="x",Score_niet,IF(Beleid!D28="x",Score_enigszins,IF(Beleid!E28="x",Score_grotendeels,IF(Beleid!F28="x",Score_volledig,""))))</f>
        <v/>
      </c>
      <c r="C279" s="118" t="str">
        <f>IF(Beleid!G28="x",Score_niet_belangrijk,IF(Beleid!H28="x",Score_beetje_belangrijk,IF(Beleid!I28="x",Score_belangrijk,"")))</f>
        <v/>
      </c>
      <c r="D279" s="118" t="str">
        <f>IF(Beleid!J28="x",1,"")</f>
        <v/>
      </c>
      <c r="E279" s="119" t="str">
        <f>IF(ISBLANK(Beleid!K28),"",Beleid!K28)</f>
        <v/>
      </c>
      <c r="F279" s="115" t="str">
        <f t="shared" si="4"/>
        <v/>
      </c>
      <c r="G279" s="9" t="s">
        <v>115</v>
      </c>
      <c r="H279" s="9" t="s">
        <v>204</v>
      </c>
      <c r="I279" s="9"/>
    </row>
    <row r="280" spans="1:9">
      <c r="A280" s="107" t="str">
        <f>Beleid!A29</f>
        <v>5.14</v>
      </c>
      <c r="B280" s="118" t="str">
        <f>IF(Beleid!C29="x",Score_niet,IF(Beleid!D29="x",Score_enigszins,IF(Beleid!E29="x",Score_grotendeels,IF(Beleid!F29="x",Score_volledig,""))))</f>
        <v/>
      </c>
      <c r="C280" s="118" t="str">
        <f>IF(Beleid!G29="x",Score_niet_belangrijk,IF(Beleid!H29="x",Score_beetje_belangrijk,IF(Beleid!I29="x",Score_belangrijk,"")))</f>
        <v/>
      </c>
      <c r="D280" s="118" t="str">
        <f>IF(Beleid!J29="x",1,"")</f>
        <v/>
      </c>
      <c r="E280" s="119" t="str">
        <f>IF(ISBLANK(Beleid!K29),"",Beleid!K29)</f>
        <v/>
      </c>
      <c r="F280" s="115" t="str">
        <f t="shared" si="4"/>
        <v/>
      </c>
      <c r="G280" s="9" t="s">
        <v>116</v>
      </c>
      <c r="H280" s="9" t="s">
        <v>205</v>
      </c>
      <c r="I280" s="9"/>
    </row>
    <row r="281" spans="1:9">
      <c r="A281" s="107" t="str">
        <f>Beleid!A30</f>
        <v>5.15</v>
      </c>
      <c r="B281" s="118" t="str">
        <f>IF(Beleid!C30="x",Score_niet,IF(Beleid!D30="x",Score_enigszins,IF(Beleid!E30="x",Score_grotendeels,IF(Beleid!F30="x",Score_volledig,""))))</f>
        <v/>
      </c>
      <c r="C281" s="118" t="str">
        <f>IF(Beleid!G30="x",Score_niet_belangrijk,IF(Beleid!H30="x",Score_beetje_belangrijk,IF(Beleid!I30="x",Score_belangrijk,"")))</f>
        <v/>
      </c>
      <c r="D281" s="118" t="str">
        <f>IF(Beleid!J30="x",1,"")</f>
        <v/>
      </c>
      <c r="E281" s="119" t="str">
        <f>IF(ISBLANK(Beleid!K30),"",Beleid!K30)</f>
        <v/>
      </c>
      <c r="F281" s="115" t="str">
        <f t="shared" si="4"/>
        <v/>
      </c>
      <c r="G281" s="9" t="s">
        <v>117</v>
      </c>
      <c r="H281" s="9" t="s">
        <v>206</v>
      </c>
      <c r="I281" s="9"/>
    </row>
    <row r="282" spans="1:9">
      <c r="A282" s="107" t="str">
        <f>Beleid!A31</f>
        <v>5.16</v>
      </c>
      <c r="B282" s="118" t="str">
        <f>IF(Beleid!C31="x",Score_niet,IF(Beleid!D31="x",Score_enigszins,IF(Beleid!E31="x",Score_grotendeels,IF(Beleid!F31="x",Score_volledig,""))))</f>
        <v/>
      </c>
      <c r="C282" s="118" t="str">
        <f>IF(Beleid!G31="x",Score_niet_belangrijk,IF(Beleid!H31="x",Score_beetje_belangrijk,IF(Beleid!I31="x",Score_belangrijk,"")))</f>
        <v/>
      </c>
      <c r="D282" s="118" t="str">
        <f>IF(Beleid!J31="x",1,"")</f>
        <v/>
      </c>
      <c r="E282" s="119" t="str">
        <f>IF(ISBLANK(Beleid!K31),"",Beleid!K31)</f>
        <v/>
      </c>
      <c r="F282" s="115" t="str">
        <f t="shared" si="4"/>
        <v/>
      </c>
      <c r="G282" s="9" t="s">
        <v>118</v>
      </c>
      <c r="H282" s="9" t="s">
        <v>207</v>
      </c>
      <c r="I282" s="9"/>
    </row>
    <row r="283" spans="1:9">
      <c r="A283" s="107" t="str">
        <f>Beleid!A32</f>
        <v>5.17</v>
      </c>
      <c r="B283" s="118" t="str">
        <f>IF(Beleid!C32="x",Score_niet,IF(Beleid!D32="x",Score_enigszins,IF(Beleid!E32="x",Score_grotendeels,IF(Beleid!F32="x",Score_volledig,""))))</f>
        <v/>
      </c>
      <c r="C283" s="118" t="str">
        <f>IF(Beleid!G32="x",Score_niet_belangrijk,IF(Beleid!H32="x",Score_beetje_belangrijk,IF(Beleid!I32="x",Score_belangrijk,"")))</f>
        <v/>
      </c>
      <c r="D283" s="118" t="str">
        <f>IF(Beleid!J32="x",1,"")</f>
        <v/>
      </c>
      <c r="E283" s="119" t="str">
        <f>IF(ISBLANK(Beleid!K32),"",Beleid!K32)</f>
        <v/>
      </c>
      <c r="F283" s="115" t="str">
        <f t="shared" si="4"/>
        <v/>
      </c>
      <c r="G283" s="9" t="s">
        <v>119</v>
      </c>
      <c r="H283" s="9" t="s">
        <v>208</v>
      </c>
      <c r="I283" s="9"/>
    </row>
    <row r="284" spans="1:9">
      <c r="A284" s="107" t="str">
        <f>Beleid!A33</f>
        <v>5.18</v>
      </c>
      <c r="B284" s="118" t="str">
        <f>IF(Beleid!C33="x",Score_niet,IF(Beleid!D33="x",Score_enigszins,IF(Beleid!E33="x",Score_grotendeels,IF(Beleid!F33="x",Score_volledig,""))))</f>
        <v/>
      </c>
      <c r="C284" s="118" t="str">
        <f>IF(Beleid!G33="x",Score_niet_belangrijk,IF(Beleid!H33="x",Score_beetje_belangrijk,IF(Beleid!I33="x",Score_belangrijk,"")))</f>
        <v/>
      </c>
      <c r="D284" s="118" t="str">
        <f>IF(Beleid!J33="x",1,"")</f>
        <v/>
      </c>
      <c r="E284" s="119" t="str">
        <f>IF(ISBLANK(Beleid!K33),"",Beleid!K33)</f>
        <v/>
      </c>
      <c r="F284" s="115" t="str">
        <f t="shared" si="4"/>
        <v/>
      </c>
      <c r="G284" s="9" t="s">
        <v>120</v>
      </c>
      <c r="H284" s="9" t="s">
        <v>209</v>
      </c>
      <c r="I284" s="9"/>
    </row>
    <row r="285" spans="1:9">
      <c r="A285" s="107" t="str">
        <f>Beleid!A34</f>
        <v>5.19</v>
      </c>
      <c r="B285" s="118" t="str">
        <f>IF(Beleid!C34="x",Score_niet,IF(Beleid!D34="x",Score_enigszins,IF(Beleid!E34="x",Score_grotendeels,IF(Beleid!F34="x",Score_volledig,""))))</f>
        <v/>
      </c>
      <c r="C285" s="118" t="str">
        <f>IF(Beleid!G34="x",Score_niet_belangrijk,IF(Beleid!H34="x",Score_beetje_belangrijk,IF(Beleid!I34="x",Score_belangrijk,"")))</f>
        <v/>
      </c>
      <c r="D285" s="118" t="str">
        <f>IF(Beleid!J34="x",1,"")</f>
        <v/>
      </c>
      <c r="E285" s="119" t="str">
        <f>IF(ISBLANK(Beleid!K34),"",Beleid!K34)</f>
        <v/>
      </c>
      <c r="F285" s="115" t="str">
        <f t="shared" si="4"/>
        <v/>
      </c>
      <c r="G285" s="9" t="s">
        <v>121</v>
      </c>
      <c r="H285" s="9" t="s">
        <v>210</v>
      </c>
      <c r="I285" s="9"/>
    </row>
    <row r="286" spans="1:9">
      <c r="A286" s="107" t="str">
        <f>Beleid!A35</f>
        <v>5.20</v>
      </c>
      <c r="B286" s="118" t="str">
        <f>IF(Beleid!C35="x",Score_niet,IF(Beleid!D35="x",Score_enigszins,IF(Beleid!E35="x",Score_grotendeels,IF(Beleid!F35="x",Score_volledig,""))))</f>
        <v/>
      </c>
      <c r="C286" s="118" t="str">
        <f>IF(Beleid!G35="x",Score_niet_belangrijk,IF(Beleid!H35="x",Score_beetje_belangrijk,IF(Beleid!I35="x",Score_belangrijk,"")))</f>
        <v/>
      </c>
      <c r="D286" s="118" t="str">
        <f>IF(Beleid!J35="x",1,"")</f>
        <v/>
      </c>
      <c r="E286" s="119" t="str">
        <f>IF(ISBLANK(Beleid!K35),"",Beleid!K35)</f>
        <v/>
      </c>
      <c r="F286" s="115" t="str">
        <f t="shared" si="4"/>
        <v/>
      </c>
      <c r="G286" s="9" t="s">
        <v>122</v>
      </c>
      <c r="H286" s="9" t="s">
        <v>211</v>
      </c>
      <c r="I286" s="9"/>
    </row>
    <row r="287" spans="1:9">
      <c r="A287" s="107" t="str">
        <f>Beleid!A36</f>
        <v>5.21</v>
      </c>
      <c r="B287" s="118" t="str">
        <f>IF(Beleid!C36="x",Score_niet,IF(Beleid!D36="x",Score_enigszins,IF(Beleid!E36="x",Score_grotendeels,IF(Beleid!F36="x",Score_volledig,""))))</f>
        <v/>
      </c>
      <c r="C287" s="118" t="str">
        <f>IF(Beleid!G36="x",Score_niet_belangrijk,IF(Beleid!H36="x",Score_beetje_belangrijk,IF(Beleid!I36="x",Score_belangrijk,"")))</f>
        <v/>
      </c>
      <c r="D287" s="118" t="str">
        <f>IF(Beleid!J36="x",1,"")</f>
        <v/>
      </c>
      <c r="E287" s="119" t="str">
        <f>IF(ISBLANK(Beleid!K36),"",Beleid!K36)</f>
        <v/>
      </c>
      <c r="F287" s="115" t="str">
        <f t="shared" si="4"/>
        <v/>
      </c>
      <c r="G287" s="9"/>
      <c r="H287" s="9"/>
      <c r="I287" s="9"/>
    </row>
    <row r="288" spans="1:9">
      <c r="A288" s="107" t="str">
        <f>Beleid!A37</f>
        <v>5.22</v>
      </c>
      <c r="B288" s="118" t="str">
        <f>IF(Beleid!C37="x",Score_niet,IF(Beleid!D37="x",Score_enigszins,IF(Beleid!E37="x",Score_grotendeels,IF(Beleid!F37="x",Score_volledig,""))))</f>
        <v/>
      </c>
      <c r="C288" s="118" t="str">
        <f>IF(Beleid!G37="x",Score_niet_belangrijk,IF(Beleid!H37="x",Score_beetje_belangrijk,IF(Beleid!I37="x",Score_belangrijk,"")))</f>
        <v/>
      </c>
      <c r="D288" s="118" t="str">
        <f>IF(Beleid!J37="x",1,"")</f>
        <v/>
      </c>
      <c r="E288" s="119" t="str">
        <f>IF(ISBLANK(Beleid!K37),"",Beleid!K37)</f>
        <v/>
      </c>
      <c r="F288" s="115" t="str">
        <f t="shared" si="4"/>
        <v/>
      </c>
      <c r="G288" s="9"/>
      <c r="H288" s="9"/>
      <c r="I288" s="9"/>
    </row>
    <row r="289" spans="1:9">
      <c r="A289" s="107" t="str">
        <f>Beleid!A38</f>
        <v>5.23</v>
      </c>
      <c r="B289" s="118" t="str">
        <f>IF(Beleid!C38="x",Score_niet,IF(Beleid!D38="x",Score_enigszins,IF(Beleid!E38="x",Score_grotendeels,IF(Beleid!F38="x",Score_volledig,""))))</f>
        <v/>
      </c>
      <c r="C289" s="118" t="str">
        <f>IF(Beleid!G38="x",Score_niet_belangrijk,IF(Beleid!H38="x",Score_beetje_belangrijk,IF(Beleid!I38="x",Score_belangrijk,"")))</f>
        <v/>
      </c>
      <c r="D289" s="118" t="str">
        <f>IF(Beleid!J38="x",1,"")</f>
        <v/>
      </c>
      <c r="E289" s="119" t="str">
        <f>IF(ISBLANK(Beleid!K38),"",Beleid!K38)</f>
        <v/>
      </c>
      <c r="F289" s="115" t="str">
        <f t="shared" si="4"/>
        <v/>
      </c>
      <c r="G289" s="9"/>
      <c r="H289" s="9"/>
      <c r="I289" s="9"/>
    </row>
    <row r="290" spans="1:9">
      <c r="A290" s="107" t="str">
        <f>Beleid!A39</f>
        <v>5.24</v>
      </c>
      <c r="B290" s="118" t="str">
        <f>IF(Beleid!C39="x",Score_niet,IF(Beleid!D39="x",Score_enigszins,IF(Beleid!E39="x",Score_grotendeels,IF(Beleid!F39="x",Score_volledig,""))))</f>
        <v/>
      </c>
      <c r="C290" s="118" t="str">
        <f>IF(Beleid!G39="x",Score_niet_belangrijk,IF(Beleid!H39="x",Score_beetje_belangrijk,IF(Beleid!I39="x",Score_belangrijk,"")))</f>
        <v/>
      </c>
      <c r="D290" s="118" t="str">
        <f>IF(Beleid!J39="x",1,"")</f>
        <v/>
      </c>
      <c r="E290" s="119" t="str">
        <f>IF(ISBLANK(Beleid!K39),"",Beleid!K39)</f>
        <v/>
      </c>
      <c r="F290" s="115" t="str">
        <f t="shared" si="4"/>
        <v/>
      </c>
      <c r="G290" s="9"/>
      <c r="H290" s="9"/>
      <c r="I290" s="9"/>
    </row>
    <row r="291" spans="1:9">
      <c r="A291" s="107"/>
      <c r="B291" s="118"/>
      <c r="C291" s="118"/>
      <c r="D291" s="118"/>
      <c r="E291" s="119"/>
      <c r="F291" s="118"/>
      <c r="G291" s="9"/>
      <c r="H291" s="9"/>
      <c r="I291" s="9"/>
    </row>
    <row r="292" spans="1:9">
      <c r="A292" s="111" t="s">
        <v>501</v>
      </c>
      <c r="B292" s="118">
        <f>school</f>
        <v>0</v>
      </c>
    </row>
    <row r="293" spans="1:9">
      <c r="A293" s="111" t="s">
        <v>504</v>
      </c>
      <c r="B293" s="118">
        <f>plaats</f>
        <v>0</v>
      </c>
    </row>
    <row r="294" spans="1:9">
      <c r="A294" s="111" t="s">
        <v>503</v>
      </c>
      <c r="B294" s="118">
        <f>schooljaar</f>
        <v>0</v>
      </c>
    </row>
    <row r="295" spans="1:9">
      <c r="A295" s="111" t="s">
        <v>505</v>
      </c>
      <c r="B295" s="463">
        <f>invuldatum</f>
        <v>0</v>
      </c>
    </row>
    <row r="296" spans="1:9">
      <c r="A296" s="111" t="s">
        <v>502</v>
      </c>
      <c r="B296" s="118">
        <f>aantal_lln</f>
        <v>0</v>
      </c>
    </row>
    <row r="299" spans="1:9">
      <c r="A299" s="112" t="s">
        <v>235</v>
      </c>
      <c r="C299" s="105">
        <v>0</v>
      </c>
    </row>
    <row r="300" spans="1:9">
      <c r="A300" s="112" t="s">
        <v>236</v>
      </c>
      <c r="C300" s="104">
        <v>1</v>
      </c>
    </row>
    <row r="301" spans="1:9">
      <c r="A301" s="112" t="s">
        <v>237</v>
      </c>
      <c r="C301" s="104">
        <v>2</v>
      </c>
    </row>
    <row r="302" spans="1:9">
      <c r="A302" s="112" t="s">
        <v>238</v>
      </c>
      <c r="C302" s="104">
        <v>3</v>
      </c>
    </row>
    <row r="304" spans="1:9">
      <c r="A304" s="112" t="s">
        <v>239</v>
      </c>
      <c r="C304" s="115">
        <v>0</v>
      </c>
    </row>
    <row r="305" spans="1:3">
      <c r="A305" s="112" t="s">
        <v>240</v>
      </c>
      <c r="C305" s="115">
        <v>1</v>
      </c>
    </row>
    <row r="306" spans="1:3">
      <c r="A306" s="112" t="s">
        <v>241</v>
      </c>
      <c r="C306" s="115">
        <v>2</v>
      </c>
    </row>
  </sheetData>
  <sheetProtection password="ED22" sheet="1"/>
  <customSheetViews>
    <customSheetView guid="{DA1CF5D9-5E01-450B-A893-345336955A5F}" hiddenColumns="1" state="hidden">
      <pane ySplit="1" topLeftCell="A2" activePane="bottomLeft" state="frozen"/>
      <selection pane="bottomLeft" activeCell="C299" sqref="C299"/>
      <pageMargins left="0.75" right="0.75" top="1" bottom="1" header="0.5" footer="0.5"/>
      <headerFooter alignWithMargins="0"/>
    </customSheetView>
  </customSheetViews>
  <phoneticPr fontId="2" type="noConversion"/>
  <conditionalFormatting sqref="G2:G18 G20:G291">
    <cfRule type="expression" dxfId="78" priority="5" stopIfTrue="1">
      <formula>$B2=1</formula>
    </cfRule>
    <cfRule type="expression" dxfId="77" priority="6" stopIfTrue="1">
      <formula>$B2=0</formula>
    </cfRule>
  </conditionalFormatting>
  <conditionalFormatting sqref="H2:H18 H20:H291">
    <cfRule type="expression" dxfId="76" priority="7" stopIfTrue="1">
      <formula>$B2=1</formula>
    </cfRule>
    <cfRule type="expression" dxfId="75" priority="8" stopIfTrue="1">
      <formula>$B2=0</formula>
    </cfRule>
  </conditionalFormatting>
  <conditionalFormatting sqref="I2:I18 I20:I291">
    <cfRule type="expression" dxfId="74" priority="9" stopIfTrue="1">
      <formula>$B2=1</formula>
    </cfRule>
    <cfRule type="expression" dxfId="73" priority="10" stopIfTrue="1">
      <formula>$B2=0</formula>
    </cfRule>
  </conditionalFormatting>
  <conditionalFormatting sqref="G19">
    <cfRule type="expression" dxfId="72" priority="13" stopIfTrue="1">
      <formula>#REF!=1</formula>
    </cfRule>
    <cfRule type="expression" dxfId="71" priority="14" stopIfTrue="1">
      <formula>#REF!=0</formula>
    </cfRule>
  </conditionalFormatting>
  <conditionalFormatting sqref="H19">
    <cfRule type="expression" dxfId="70" priority="17" stopIfTrue="1">
      <formula>#REF!=1</formula>
    </cfRule>
    <cfRule type="expression" dxfId="69" priority="18" stopIfTrue="1">
      <formula>#REF!=0</formula>
    </cfRule>
  </conditionalFormatting>
  <conditionalFormatting sqref="I19">
    <cfRule type="expression" dxfId="68" priority="21" stopIfTrue="1">
      <formula>#REF!=1</formula>
    </cfRule>
    <cfRule type="expression" dxfId="67" priority="22" stopIfTrue="1">
      <formula>#REF!=0</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Werkbladen</vt:lpstr>
      </vt:variant>
      <vt:variant>
        <vt:i4>12</vt:i4>
      </vt:variant>
      <vt:variant>
        <vt:lpstr>Grafieken</vt:lpstr>
      </vt:variant>
      <vt:variant>
        <vt:i4>3</vt:i4>
      </vt:variant>
      <vt:variant>
        <vt:lpstr>Benoemde bereiken</vt:lpstr>
      </vt:variant>
      <vt:variant>
        <vt:i4>46</vt:i4>
      </vt:variant>
    </vt:vector>
  </HeadingPairs>
  <TitlesOfParts>
    <vt:vector size="61" baseType="lpstr">
      <vt:lpstr>Schoolgegevens</vt:lpstr>
      <vt:lpstr>Inleiding Checklist</vt:lpstr>
      <vt:lpstr>Toelichting</vt:lpstr>
      <vt:lpstr>Algemeen</vt:lpstr>
      <vt:lpstr>Signalering</vt:lpstr>
      <vt:lpstr>Onderwijs en begeleiding</vt:lpstr>
      <vt:lpstr>Evaluatie</vt:lpstr>
      <vt:lpstr>Beleid</vt:lpstr>
      <vt:lpstr>Antwoorden</vt:lpstr>
      <vt:lpstr>Rapportage</vt:lpstr>
      <vt:lpstr>Resultaat</vt:lpstr>
      <vt:lpstr>Resultaat (2)</vt:lpstr>
      <vt:lpstr>Realisatie per onderdeel</vt:lpstr>
      <vt:lpstr>Gewenste situatie</vt:lpstr>
      <vt:lpstr>Realisatie per (sub)onderdeel</vt:lpstr>
      <vt:lpstr>aantal_lln</vt:lpstr>
      <vt:lpstr>Algemeen!Afdrukbereik</vt:lpstr>
      <vt:lpstr>Beleid!Afdrukbereik</vt:lpstr>
      <vt:lpstr>Evaluatie!Afdrukbereik</vt:lpstr>
      <vt:lpstr>'Inleiding Checklist'!Afdrukbereik</vt:lpstr>
      <vt:lpstr>'Onderwijs en begeleiding'!Afdrukbereik</vt:lpstr>
      <vt:lpstr>Rapportage!Afdrukbereik</vt:lpstr>
      <vt:lpstr>Resultaat!Afdrukbereik</vt:lpstr>
      <vt:lpstr>Schoolgegevens!Afdrukbereik</vt:lpstr>
      <vt:lpstr>Signalering!Afdrukbereik</vt:lpstr>
      <vt:lpstr>Toelichting!Afdrukbereik</vt:lpstr>
      <vt:lpstr>afsluiting</vt:lpstr>
      <vt:lpstr>bijlage1</vt:lpstr>
      <vt:lpstr>bijlage2</vt:lpstr>
      <vt:lpstr>criterium_belang1</vt:lpstr>
      <vt:lpstr>criterium_belang2</vt:lpstr>
      <vt:lpstr>criterium_realisatie1</vt:lpstr>
      <vt:lpstr>criterium_realisatie2</vt:lpstr>
      <vt:lpstr>invuldatum</vt:lpstr>
      <vt:lpstr>invulinstructie</vt:lpstr>
      <vt:lpstr>keuze_werkwijze_signalering</vt:lpstr>
      <vt:lpstr>label_belang1</vt:lpstr>
      <vt:lpstr>label_belang2</vt:lpstr>
      <vt:lpstr>label_belang3</vt:lpstr>
      <vt:lpstr>label_realisatie1</vt:lpstr>
      <vt:lpstr>label_realisatie2</vt:lpstr>
      <vt:lpstr>label_realisatie3</vt:lpstr>
      <vt:lpstr>plaats</vt:lpstr>
      <vt:lpstr>school</vt:lpstr>
      <vt:lpstr>schooljaar</vt:lpstr>
      <vt:lpstr>Score_beetje_belangrijk</vt:lpstr>
      <vt:lpstr>Score_belangrijk</vt:lpstr>
      <vt:lpstr>Score_enigszins</vt:lpstr>
      <vt:lpstr>Score_grotendeels</vt:lpstr>
      <vt:lpstr>Score_niet</vt:lpstr>
      <vt:lpstr>Score_niet_belangrijk</vt:lpstr>
      <vt:lpstr>Score_volledig</vt:lpstr>
      <vt:lpstr>start_1</vt:lpstr>
      <vt:lpstr>start_2</vt:lpstr>
      <vt:lpstr>start_3</vt:lpstr>
      <vt:lpstr>start_4</vt:lpstr>
      <vt:lpstr>start_5</vt:lpstr>
      <vt:lpstr>vraag36</vt:lpstr>
      <vt:lpstr>vraag37</vt:lpstr>
      <vt:lpstr>vraag47</vt:lpstr>
      <vt:lpstr>vraag62</vt:lpstr>
    </vt:vector>
  </TitlesOfParts>
  <Company>Prive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Digitale checklist '(Hoog)begaafdenwijzer Basisonderwijs'</dc:title>
  <dc:subject>Beleid</dc:subject>
  <dc:creator>Desirée Houkema</dc:creator>
  <cp:keywords>Beleid, signalering, onderwijsaanpassingen, begeleiding, hoogbegaafdheid</cp:keywords>
  <dc:description>Instrument ter ondersteuning van het vormgeven, implementeren en vastleggen van beleid ten behoeve van passende onderwijsvoorzieningen en begeleiding voor (hoog)begaafde leerlingen in het basisonderwijs</dc:description>
  <cp:lastModifiedBy>Bianca Kuiphuis</cp:lastModifiedBy>
  <cp:lastPrinted>2015-09-20T20:38:27Z</cp:lastPrinted>
  <dcterms:created xsi:type="dcterms:W3CDTF">2008-05-16T15:51:23Z</dcterms:created>
  <dcterms:modified xsi:type="dcterms:W3CDTF">2022-02-22T13:24:14Z</dcterms:modified>
  <cp:category>Instrumenten SLO - (Hoog)begaafdheid</cp:category>
  <cp:contentStatus>Versie maart 2010</cp:contentStatus>
</cp:coreProperties>
</file>